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ФП\ФП 2024\програма 2024\"/>
    </mc:Choice>
  </mc:AlternateContent>
  <xr:revisionPtr revIDLastSave="0" documentId="13_ncr:1_{094DEC3F-8482-48E1-9FDC-446068C100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Лист1!$A$1:$N$85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1" l="1"/>
  <c r="G69" i="1"/>
  <c r="G55" i="1"/>
  <c r="G80" i="1"/>
  <c r="G56" i="1"/>
  <c r="G29" i="1"/>
  <c r="F81" i="1"/>
  <c r="H81" i="1"/>
  <c r="E81" i="1"/>
  <c r="F80" i="1"/>
  <c r="H80" i="1"/>
  <c r="E80" i="1"/>
  <c r="F29" i="1"/>
  <c r="E29" i="1"/>
  <c r="E30" i="1"/>
  <c r="H55" i="1"/>
  <c r="G81" i="1" l="1"/>
  <c r="E56" i="1" l="1"/>
  <c r="E55" i="1"/>
  <c r="E78" i="1" l="1"/>
  <c r="E57" i="1"/>
  <c r="E53" i="1"/>
  <c r="E51" i="1"/>
  <c r="E43" i="1"/>
  <c r="E39" i="1"/>
  <c r="F53" i="1"/>
  <c r="F25" i="1"/>
  <c r="L79" i="1"/>
  <c r="O80" i="1"/>
  <c r="O81" i="1"/>
  <c r="F20" i="1" l="1"/>
  <c r="N81" i="1" l="1"/>
  <c r="N80" i="1"/>
  <c r="L75" i="1" l="1"/>
  <c r="L77" i="1"/>
  <c r="K80" i="1" l="1"/>
  <c r="K89" i="1" l="1"/>
  <c r="K90" i="1"/>
  <c r="K88" i="1"/>
  <c r="L22" i="1"/>
  <c r="L72" i="1"/>
  <c r="L64" i="1"/>
  <c r="L24" i="1"/>
  <c r="L73" i="1"/>
  <c r="L70" i="1"/>
  <c r="L62" i="1"/>
  <c r="L60" i="1"/>
  <c r="L58" i="1"/>
  <c r="L56" i="1"/>
  <c r="L54" i="1"/>
  <c r="L52" i="1"/>
  <c r="L30" i="1"/>
  <c r="L28" i="1"/>
  <c r="L26" i="1"/>
  <c r="L15" i="1"/>
  <c r="L12" i="1"/>
  <c r="L10" i="1"/>
  <c r="L8" i="1"/>
  <c r="M43" i="1"/>
  <c r="K92" i="1" l="1"/>
  <c r="M81" i="1"/>
  <c r="L43" i="1" l="1"/>
  <c r="H39" i="1"/>
  <c r="F39" i="1"/>
  <c r="H7" i="1"/>
  <c r="L81" i="1" l="1"/>
  <c r="K85" i="1" l="1"/>
  <c r="I85" i="1" s="1"/>
  <c r="E82" i="1"/>
  <c r="H43" i="1" l="1"/>
  <c r="F43" i="1"/>
  <c r="G82" i="1" l="1"/>
  <c r="H82" i="1" l="1"/>
  <c r="F82" i="1"/>
</calcChain>
</file>

<file path=xl/sharedStrings.xml><?xml version="1.0" encoding="utf-8"?>
<sst xmlns="http://schemas.openxmlformats.org/spreadsheetml/2006/main" count="175" uniqueCount="86">
  <si>
    <t>№ з/п</t>
  </si>
  <si>
    <t>Найменування заходів</t>
  </si>
  <si>
    <t>Виконавець</t>
  </si>
  <si>
    <t>Джерела фінансування</t>
  </si>
  <si>
    <t>Обсяг фінансування (тис.грн.)</t>
  </si>
  <si>
    <t xml:space="preserve">Пронозний обсяг фінансування (тис.грн.) </t>
  </si>
  <si>
    <t>Очікувані результати</t>
  </si>
  <si>
    <t>потреба</t>
  </si>
  <si>
    <t>затверджено</t>
  </si>
  <si>
    <t>Оплата послуг та створення умов для ефективного функціонування закладів первинної медико-санітарної допомоги</t>
  </si>
  <si>
    <t>Місцевий бюджет Апостолівська міська рада</t>
  </si>
  <si>
    <t>Створення умов для своєчасного надання медичної допомоги та забезпечення діяльності лікувальних закладів</t>
  </si>
  <si>
    <t>Місцевий бюджет Нивотрудівська сільська рада</t>
  </si>
  <si>
    <t>Лабораторний контроль стерильності режимних кабінетів амбулаторій (каб. щеплень та процедурний) 2 рази на рік</t>
  </si>
  <si>
    <t>КНП</t>
  </si>
  <si>
    <t>Утилізація медичних небезпечних відходів, щоквартально</t>
  </si>
  <si>
    <t>Супровід програмного забезпечення</t>
  </si>
  <si>
    <t>Придбання тестів на виявлення Гепатитів В,С, антитіл ВІЛ та тропоніну, та рівня глюкози</t>
  </si>
  <si>
    <t>Придбання реактивів та витратних матеріалів для проведення біохімічних досліджень.</t>
  </si>
  <si>
    <t>Підвищення рівня якості медичної допомоги і надання своєчасної та повноцінної медичної допомоги</t>
  </si>
  <si>
    <t>Проведення вакцинації</t>
  </si>
  <si>
    <t>Забезпечення лабораторним та медичним обладнанням</t>
  </si>
  <si>
    <t xml:space="preserve">Покращення раньої діагностики  захворювань.  </t>
  </si>
  <si>
    <t>Забезпечення лікувальним харчуванням</t>
  </si>
  <si>
    <t>Створення умов для виживання ВІЛ та СНІД – інфікованих дітей до 1 року життя та покращення медичної допомоги  їм  при невідкладних станах</t>
  </si>
  <si>
    <t>Покращення умов роботи медичним працівникам центру</t>
  </si>
  <si>
    <t>Придбання паливно-мастильних засобів (Бензин А-95, дизпаливо)</t>
  </si>
  <si>
    <t xml:space="preserve">Покращення умов життя декретованих верств населення   (постанова КМУ від 17серпня 1998р. №1303, від 3 грудня 2009 р. №1301) </t>
  </si>
  <si>
    <t>Забезпечення життєдіяльності закладів у сільській місцевості</t>
  </si>
  <si>
    <t>Оплата природного газу</t>
  </si>
  <si>
    <t>Оплата вивозу  та утилізації сміття</t>
  </si>
  <si>
    <t>«АЦ ПМСД»</t>
  </si>
  <si>
    <t>Виплата пільгових пенсій</t>
  </si>
  <si>
    <t>Забезпечення виплати пенсій відповідно списку 1-2</t>
  </si>
  <si>
    <t>Фінансова підтримка закладів охорони здоров’я у сільській місцевості</t>
  </si>
  <si>
    <t>Забезпечення оплати праці працівникам закладів охорони здоров’я у сільській місцевості ФП</t>
  </si>
  <si>
    <t xml:space="preserve">Оплата електроенергії </t>
  </si>
  <si>
    <t xml:space="preserve">Оплата водопостачання та водовідведення   </t>
  </si>
  <si>
    <t xml:space="preserve">Оплата добових на відрядження </t>
  </si>
  <si>
    <t>Секретар міської ради</t>
  </si>
  <si>
    <t>Місцевий бюджет Нивотрудівська сільська рада рада</t>
  </si>
  <si>
    <t>Леся МІХНО</t>
  </si>
  <si>
    <t>Повірка та ремонт вимірювального, медичного обладнання</t>
  </si>
  <si>
    <t xml:space="preserve">Забезпечення діяльності лікувальних закладів </t>
  </si>
  <si>
    <t>Запасні та комплектуючі для автомобілів</t>
  </si>
  <si>
    <t>КНП          "АЦ ПМСД"</t>
  </si>
  <si>
    <t>КНП          "АЦ ПМСД</t>
  </si>
  <si>
    <t>КНП           "АЦ ПМСД</t>
  </si>
  <si>
    <t>КНП           "АЦ ПМСД"</t>
  </si>
  <si>
    <t>Затверджений обсяг фінансування  (тис.грн.)</t>
  </si>
  <si>
    <t>Забезпечення медичними препаратами  та технічними засобами декретованої групи населення (діти до   3-х років, діти з інвалідністю, УБД,  інші пільгові категорії населення). Відшкодування пільгових медикаментів декретованої групи населення.</t>
  </si>
  <si>
    <t>ВСЬОГО за   Програмою  розвитку первинної медико-санітарної допомоги в Апостолівській міській раді та підтримки комунального  некомерційного підприємства   «Апостолівський центр первинної медико-санітарної допомоги   Апостолівської  міської  ради»  на 2023 рік Апостолівської міської ради</t>
  </si>
  <si>
    <t>ВСЬОГО за  Прогрмаою   розвитку та підтримки первинної медико-санітариої допомоги в Нивотрудівській сільській раді на 2023 рік</t>
  </si>
  <si>
    <t>РАЗОМ   :</t>
  </si>
  <si>
    <r>
      <t xml:space="preserve">Придбання предметів, матеріалів та інвентарю(матеріали,меблі медичного призначення, комп»ютерне обладнання  бланки та </t>
    </r>
    <r>
      <rPr>
        <sz val="12"/>
        <color rgb="FFFF0000"/>
        <rFont val="Times New Roman"/>
        <family val="1"/>
        <charset val="204"/>
      </rPr>
      <t>канцелярське</t>
    </r>
    <r>
      <rPr>
        <sz val="12"/>
        <color rgb="FF000000"/>
        <rFont val="Times New Roman"/>
        <family val="1"/>
        <charset val="204"/>
      </rPr>
      <t xml:space="preserve"> і господарське приладдя). </t>
    </r>
  </si>
  <si>
    <t>Забезпечення дадання якісних медичних послуг</t>
  </si>
  <si>
    <t>Придбання основних засобів (мікроскопу),  (капітальні видатки)</t>
  </si>
  <si>
    <t>-          проти грипу</t>
  </si>
  <si>
    <t>-          туберулін</t>
  </si>
  <si>
    <t>-          анатоксин правцевий</t>
  </si>
  <si>
    <t xml:space="preserve">Оплата заборгованості за спожиту електроенергію за період з грудня 2020 – січень 2021 року </t>
  </si>
  <si>
    <t>Забезпечення погашення аборгованості</t>
  </si>
  <si>
    <t>апост</t>
  </si>
  <si>
    <t>Навчання відповідальних осіб</t>
  </si>
  <si>
    <t>3 в 1</t>
  </si>
  <si>
    <t>додатково 2111,2220,2240</t>
  </si>
  <si>
    <t>нива</t>
  </si>
  <si>
    <t>КНП              «АЦ ПМСД»</t>
  </si>
  <si>
    <t>додатково вересень</t>
  </si>
  <si>
    <t>Покращення стану будівлі дл забезпеченнгя належних умов праці медичним працівникам ФП</t>
  </si>
  <si>
    <t>Придбання основних засобів (2 гематологічні аналізатопри (капітальні видатки)</t>
  </si>
  <si>
    <t>апостолово</t>
  </si>
  <si>
    <t>Забезпечення належного функціонування закладу</t>
  </si>
  <si>
    <t>Роботи з проведення інветаризвці об"єкту :"Апостолвський центр первинної медико-санітарної допопмоги" та  виготовлення технісного паспорту</t>
  </si>
  <si>
    <t xml:space="preserve">Придбання металопластикового вікна, для заміни у ФП с.Михайло-Заводсьек,  </t>
  </si>
  <si>
    <t>Придбання основних засобів (2ноутбука  (капітальні видатки)</t>
  </si>
  <si>
    <t>Додаток до Програми</t>
  </si>
  <si>
    <t>Придбання основних засобів (ноутбук),  (капітальні видатки)</t>
  </si>
  <si>
    <t>Забезпечення удосконалення матеріально-технічної бази закладу</t>
  </si>
  <si>
    <t>Напрямки діяльності та заходи Програми розвитку первинної медико-санітарної допомоги в Апостолівській міській раді та підтримки комунального  некомерційного підприємства   «Апостолівський центр первинної медико-санітарної допомоги   Апостолівської  міської  ради»  на 2024 рік</t>
  </si>
  <si>
    <t xml:space="preserve">Забезпечення закладів первинної  медико-санітарної допомоги, АЦ ПСМ та  ФП лікарськими виробами, виробами  медичного призначення, медичними та витратними матеріалами,  захисними виробами  та дезинфікційними засобами  </t>
  </si>
  <si>
    <t>КНП      «АЦ ПМСД»</t>
  </si>
  <si>
    <t>Надавння послуг з доступу до електроного інформаційного ресурсу</t>
  </si>
  <si>
    <t>Заходи по  обслуговуванню, повіркі газового обладнання , систем опалення та заходи по підготовці до опалювального сезону</t>
  </si>
  <si>
    <t>Покращення ранньої діагностики  захворювань.</t>
  </si>
  <si>
    <t>Покращення ранньої діагностики  захворювань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</si>
</sst>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7" x14ac:knownFonts="1"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i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7" xfId="0" applyFont="1" applyFill="1" applyBorder="1" applyAlignment="1">
      <alignment vertical="center" wrapText="1"/>
    </xf>
    <xf numFmtId="164" fontId="1" fillId="0" borderId="6" xfId="0" applyNumberFormat="1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 indent="3"/>
    </xf>
    <xf numFmtId="0" fontId="2" fillId="0" borderId="3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center" wrapText="1"/>
    </xf>
    <xf numFmtId="164" fontId="1" fillId="0" borderId="1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64" fontId="3" fillId="0" borderId="7" xfId="0" applyNumberFormat="1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5" fillId="0" borderId="0" xfId="0" applyFont="1" applyFill="1"/>
    <xf numFmtId="164" fontId="2" fillId="0" borderId="0" xfId="0" applyNumberFormat="1" applyFont="1" applyFill="1"/>
    <xf numFmtId="0" fontId="1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164" fontId="1" fillId="0" borderId="7" xfId="0" applyNumberFormat="1" applyFont="1" applyBorder="1" applyAlignment="1">
      <alignment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2" fontId="11" fillId="0" borderId="0" xfId="0" applyNumberFormat="1" applyFont="1" applyFill="1" applyAlignment="1">
      <alignment horizontal="left"/>
    </xf>
    <xf numFmtId="0" fontId="1" fillId="0" borderId="13" xfId="0" applyFont="1" applyFill="1" applyBorder="1" applyAlignment="1">
      <alignment horizontal="center" vertical="center" wrapText="1"/>
    </xf>
    <xf numFmtId="2" fontId="12" fillId="0" borderId="0" xfId="0" applyNumberFormat="1" applyFont="1" applyFill="1"/>
    <xf numFmtId="0" fontId="12" fillId="0" borderId="0" xfId="0" applyFont="1" applyFill="1"/>
    <xf numFmtId="0" fontId="13" fillId="0" borderId="0" xfId="0" applyFont="1" applyFill="1"/>
    <xf numFmtId="2" fontId="12" fillId="0" borderId="16" xfId="0" applyNumberFormat="1" applyFont="1" applyFill="1" applyBorder="1"/>
    <xf numFmtId="0" fontId="12" fillId="0" borderId="16" xfId="0" applyFont="1" applyFill="1" applyBorder="1"/>
    <xf numFmtId="2" fontId="12" fillId="0" borderId="19" xfId="0" applyNumberFormat="1" applyFont="1" applyFill="1" applyBorder="1" applyAlignment="1"/>
    <xf numFmtId="2" fontId="12" fillId="0" borderId="16" xfId="0" applyNumberFormat="1" applyFont="1" applyFill="1" applyBorder="1" applyAlignment="1">
      <alignment horizontal="center"/>
    </xf>
    <xf numFmtId="0" fontId="13" fillId="0" borderId="18" xfId="0" applyFont="1" applyFill="1" applyBorder="1"/>
    <xf numFmtId="0" fontId="13" fillId="0" borderId="16" xfId="0" applyFont="1" applyFill="1" applyBorder="1"/>
    <xf numFmtId="2" fontId="12" fillId="0" borderId="17" xfId="0" applyNumberFormat="1" applyFont="1" applyFill="1" applyBorder="1"/>
    <xf numFmtId="2" fontId="12" fillId="0" borderId="17" xfId="0" applyNumberFormat="1" applyFont="1" applyFill="1" applyBorder="1" applyAlignment="1">
      <alignment vertical="center" wrapText="1"/>
    </xf>
    <xf numFmtId="2" fontId="14" fillId="0" borderId="17" xfId="0" applyNumberFormat="1" applyFont="1" applyBorder="1"/>
    <xf numFmtId="2" fontId="14" fillId="0" borderId="16" xfId="0" applyNumberFormat="1" applyFont="1" applyBorder="1"/>
    <xf numFmtId="0" fontId="14" fillId="0" borderId="16" xfId="0" applyFont="1" applyBorder="1"/>
    <xf numFmtId="0" fontId="15" fillId="0" borderId="18" xfId="0" applyFont="1" applyBorder="1"/>
    <xf numFmtId="0" fontId="15" fillId="0" borderId="16" xfId="0" applyFont="1" applyBorder="1"/>
    <xf numFmtId="0" fontId="12" fillId="0" borderId="16" xfId="0" applyFont="1" applyBorder="1"/>
    <xf numFmtId="164" fontId="16" fillId="0" borderId="16" xfId="0" applyNumberFormat="1" applyFont="1" applyFill="1" applyBorder="1" applyAlignment="1">
      <alignment horizontal="right" vertical="center" wrapText="1"/>
    </xf>
    <xf numFmtId="164" fontId="16" fillId="0" borderId="16" xfId="0" applyNumberFormat="1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right"/>
    </xf>
    <xf numFmtId="164" fontId="16" fillId="0" borderId="8" xfId="0" applyNumberFormat="1" applyFont="1" applyFill="1" applyBorder="1" applyAlignment="1">
      <alignment vertical="center" wrapText="1"/>
    </xf>
    <xf numFmtId="164" fontId="12" fillId="0" borderId="16" xfId="0" applyNumberFormat="1" applyFont="1" applyFill="1" applyBorder="1"/>
    <xf numFmtId="0" fontId="12" fillId="0" borderId="18" xfId="0" applyFont="1" applyFill="1" applyBorder="1"/>
    <xf numFmtId="2" fontId="12" fillId="0" borderId="0" xfId="0" applyNumberFormat="1" applyFont="1" applyFill="1" applyBorder="1"/>
    <xf numFmtId="0" fontId="12" fillId="0" borderId="0" xfId="0" applyFont="1" applyFill="1" applyBorder="1"/>
    <xf numFmtId="164" fontId="12" fillId="0" borderId="0" xfId="0" applyNumberFormat="1" applyFont="1" applyFill="1"/>
    <xf numFmtId="0" fontId="1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2" fontId="1" fillId="0" borderId="11" xfId="0" applyNumberFormat="1" applyFont="1" applyFill="1" applyBorder="1" applyAlignment="1">
      <alignment vertical="center" wrapText="1"/>
    </xf>
    <xf numFmtId="165" fontId="2" fillId="0" borderId="0" xfId="0" applyNumberFormat="1" applyFont="1" applyFill="1"/>
    <xf numFmtId="165" fontId="1" fillId="0" borderId="7" xfId="0" applyNumberFormat="1" applyFont="1" applyFill="1" applyBorder="1" applyAlignment="1">
      <alignment horizontal="center" vertical="center" wrapText="1"/>
    </xf>
    <xf numFmtId="165" fontId="1" fillId="0" borderId="7" xfId="0" applyNumberFormat="1" applyFont="1" applyFill="1" applyBorder="1" applyAlignment="1">
      <alignment vertical="center" wrapText="1"/>
    </xf>
    <xf numFmtId="165" fontId="1" fillId="0" borderId="11" xfId="0" applyNumberFormat="1" applyFont="1" applyFill="1" applyBorder="1" applyAlignment="1">
      <alignment vertical="center" wrapText="1"/>
    </xf>
    <xf numFmtId="165" fontId="1" fillId="0" borderId="3" xfId="0" applyNumberFormat="1" applyFont="1" applyFill="1" applyBorder="1" applyAlignment="1">
      <alignment vertical="center" wrapText="1"/>
    </xf>
    <xf numFmtId="165" fontId="1" fillId="0" borderId="2" xfId="0" applyNumberFormat="1" applyFont="1" applyFill="1" applyBorder="1" applyAlignment="1">
      <alignment vertical="center" wrapText="1"/>
    </xf>
    <xf numFmtId="165" fontId="1" fillId="0" borderId="7" xfId="0" applyNumberFormat="1" applyFont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1" fillId="0" borderId="6" xfId="0" applyNumberFormat="1" applyFont="1" applyFill="1" applyBorder="1" applyAlignment="1">
      <alignment vertical="center" wrapText="1"/>
    </xf>
    <xf numFmtId="165" fontId="3" fillId="0" borderId="7" xfId="0" applyNumberFormat="1" applyFont="1" applyFill="1" applyBorder="1" applyAlignment="1">
      <alignment vertical="center" wrapText="1"/>
    </xf>
    <xf numFmtId="165" fontId="7" fillId="0" borderId="0" xfId="0" applyNumberFormat="1" applyFont="1" applyFill="1"/>
    <xf numFmtId="165" fontId="1" fillId="0" borderId="4" xfId="0" applyNumberFormat="1" applyFont="1" applyFill="1" applyBorder="1" applyAlignment="1">
      <alignment vertical="center" wrapText="1"/>
    </xf>
    <xf numFmtId="164" fontId="1" fillId="0" borderId="4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1" fontId="1" fillId="0" borderId="7" xfId="0" applyNumberFormat="1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 wrapText="1"/>
    </xf>
    <xf numFmtId="165" fontId="1" fillId="0" borderId="3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2" fontId="12" fillId="0" borderId="18" xfId="0" applyNumberFormat="1" applyFont="1" applyFill="1" applyBorder="1" applyAlignment="1">
      <alignment horizontal="center"/>
    </xf>
    <xf numFmtId="2" fontId="12" fillId="0" borderId="17" xfId="0" applyNumberFormat="1" applyFont="1" applyFill="1" applyBorder="1" applyAlignment="1">
      <alignment horizontal="center"/>
    </xf>
    <xf numFmtId="2" fontId="12" fillId="0" borderId="20" xfId="0" applyNumberFormat="1" applyFont="1" applyFill="1" applyBorder="1" applyAlignment="1">
      <alignment horizontal="center"/>
    </xf>
    <xf numFmtId="2" fontId="12" fillId="0" borderId="16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2" fillId="0" borderId="16" xfId="0" applyFont="1" applyFill="1" applyBorder="1" applyAlignment="1">
      <alignment horizontal="center"/>
    </xf>
    <xf numFmtId="165" fontId="1" fillId="0" borderId="13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2"/>
  <sheetViews>
    <sheetView tabSelected="1" view="pageBreakPreview" topLeftCell="A43" zoomScale="80" zoomScaleNormal="85" zoomScaleSheetLayoutView="80" workbookViewId="0">
      <selection activeCell="A80" sqref="A80:D80"/>
    </sheetView>
  </sheetViews>
  <sheetFormatPr defaultRowHeight="15.75" x14ac:dyDescent="0.25"/>
  <cols>
    <col min="1" max="1" width="8.42578125" style="24" customWidth="1"/>
    <col min="2" max="2" width="41.42578125" style="23" customWidth="1"/>
    <col min="3" max="3" width="12.28515625" style="24" customWidth="1"/>
    <col min="4" max="4" width="31.85546875" style="25" customWidth="1"/>
    <col min="5" max="5" width="22.140625" style="25" customWidth="1"/>
    <col min="6" max="6" width="19.5703125" style="84" customWidth="1"/>
    <col min="7" max="7" width="17.140625" style="84" customWidth="1"/>
    <col min="8" max="8" width="21.85546875" style="25" customWidth="1"/>
    <col min="9" max="9" width="39.140625" style="23" customWidth="1"/>
    <col min="10" max="11" width="9.85546875" style="50" hidden="1" customWidth="1"/>
    <col min="12" max="12" width="8.28515625" style="50" hidden="1" customWidth="1"/>
    <col min="13" max="13" width="8" style="51" hidden="1" customWidth="1"/>
    <col min="14" max="15" width="14.42578125" style="52" hidden="1" customWidth="1"/>
    <col min="16" max="19" width="0" style="26" hidden="1" customWidth="1"/>
    <col min="20" max="16384" width="9.140625" style="25"/>
  </cols>
  <sheetData>
    <row r="1" spans="1:15" x14ac:dyDescent="0.25">
      <c r="A1" s="19"/>
      <c r="I1" s="23" t="s">
        <v>76</v>
      </c>
    </row>
    <row r="2" spans="1:15" ht="47.25" customHeight="1" thickBot="1" x14ac:dyDescent="0.3">
      <c r="A2" s="113" t="s">
        <v>79</v>
      </c>
      <c r="B2" s="113"/>
      <c r="C2" s="113"/>
      <c r="D2" s="113"/>
      <c r="E2" s="124"/>
      <c r="F2" s="113"/>
      <c r="G2" s="113"/>
      <c r="H2" s="113"/>
      <c r="I2" s="113"/>
    </row>
    <row r="3" spans="1:15" ht="48" thickBot="1" x14ac:dyDescent="0.3">
      <c r="A3" s="115" t="s">
        <v>0</v>
      </c>
      <c r="B3" s="115" t="s">
        <v>1</v>
      </c>
      <c r="C3" s="115" t="s">
        <v>2</v>
      </c>
      <c r="D3" s="115" t="s">
        <v>3</v>
      </c>
      <c r="E3" s="9" t="s">
        <v>49</v>
      </c>
      <c r="F3" s="149" t="s">
        <v>4</v>
      </c>
      <c r="G3" s="150"/>
      <c r="H3" s="41" t="s">
        <v>5</v>
      </c>
      <c r="I3" s="135" t="s">
        <v>6</v>
      </c>
      <c r="J3" s="141" t="s">
        <v>64</v>
      </c>
      <c r="K3" s="138" t="s">
        <v>65</v>
      </c>
      <c r="L3" s="140"/>
      <c r="M3" s="139"/>
      <c r="N3" s="102" t="s">
        <v>68</v>
      </c>
      <c r="O3" s="103"/>
    </row>
    <row r="4" spans="1:15" ht="16.5" thickBot="1" x14ac:dyDescent="0.3">
      <c r="A4" s="119"/>
      <c r="B4" s="119"/>
      <c r="C4" s="119"/>
      <c r="D4" s="119"/>
      <c r="E4" s="119">
        <v>2023</v>
      </c>
      <c r="F4" s="149">
        <v>2024</v>
      </c>
      <c r="G4" s="150"/>
      <c r="H4" s="115">
        <v>2025</v>
      </c>
      <c r="I4" s="136"/>
      <c r="J4" s="141"/>
      <c r="K4" s="53"/>
      <c r="L4" s="53"/>
      <c r="M4" s="54"/>
      <c r="N4" s="104"/>
      <c r="O4" s="105"/>
    </row>
    <row r="5" spans="1:15" ht="16.5" thickBot="1" x14ac:dyDescent="0.3">
      <c r="A5" s="116"/>
      <c r="B5" s="116"/>
      <c r="C5" s="116"/>
      <c r="D5" s="116"/>
      <c r="E5" s="116"/>
      <c r="F5" s="85" t="s">
        <v>7</v>
      </c>
      <c r="G5" s="85" t="s">
        <v>8</v>
      </c>
      <c r="H5" s="116"/>
      <c r="I5" s="116"/>
      <c r="J5" s="55"/>
      <c r="K5" s="56" t="s">
        <v>62</v>
      </c>
      <c r="L5" s="138" t="s">
        <v>66</v>
      </c>
      <c r="M5" s="139"/>
      <c r="N5" s="57" t="s">
        <v>71</v>
      </c>
      <c r="O5" s="58" t="s">
        <v>71</v>
      </c>
    </row>
    <row r="6" spans="1:15" ht="16.5" thickBot="1" x14ac:dyDescent="0.3">
      <c r="A6" s="38">
        <v>1</v>
      </c>
      <c r="B6" s="38">
        <v>2</v>
      </c>
      <c r="C6" s="38">
        <v>3</v>
      </c>
      <c r="D6" s="4">
        <v>4</v>
      </c>
      <c r="E6" s="4">
        <v>5</v>
      </c>
      <c r="F6" s="101">
        <v>6</v>
      </c>
      <c r="G6" s="101">
        <v>7</v>
      </c>
      <c r="H6" s="4">
        <v>8</v>
      </c>
      <c r="I6" s="43">
        <v>9</v>
      </c>
      <c r="J6" s="59"/>
      <c r="K6" s="53"/>
      <c r="L6" s="53"/>
      <c r="M6" s="54"/>
      <c r="N6" s="57"/>
      <c r="O6" s="58"/>
    </row>
    <row r="7" spans="1:15" ht="32.25" thickBot="1" x14ac:dyDescent="0.3">
      <c r="A7" s="115">
        <v>1</v>
      </c>
      <c r="B7" s="122" t="s">
        <v>9</v>
      </c>
      <c r="C7" s="115" t="s">
        <v>67</v>
      </c>
      <c r="D7" s="1" t="s">
        <v>10</v>
      </c>
      <c r="E7" s="5">
        <v>92.8</v>
      </c>
      <c r="F7" s="86">
        <v>230</v>
      </c>
      <c r="G7" s="86"/>
      <c r="H7" s="5">
        <f>F7</f>
        <v>230</v>
      </c>
      <c r="I7" s="120" t="s">
        <v>11</v>
      </c>
      <c r="J7" s="59">
        <v>23.3</v>
      </c>
      <c r="K7" s="53">
        <v>63</v>
      </c>
      <c r="L7" s="53"/>
      <c r="M7" s="54"/>
      <c r="N7" s="57"/>
      <c r="O7" s="58"/>
    </row>
    <row r="8" spans="1:15" ht="32.25" thickBot="1" x14ac:dyDescent="0.3">
      <c r="A8" s="116"/>
      <c r="B8" s="123"/>
      <c r="C8" s="116"/>
      <c r="D8" s="1" t="s">
        <v>12</v>
      </c>
      <c r="E8" s="5">
        <v>38.1</v>
      </c>
      <c r="F8" s="86">
        <v>38.1</v>
      </c>
      <c r="G8" s="86">
        <v>29.475000000000001</v>
      </c>
      <c r="H8" s="5">
        <v>40</v>
      </c>
      <c r="I8" s="121"/>
      <c r="J8" s="60"/>
      <c r="K8" s="53"/>
      <c r="L8" s="53">
        <f>G8-M8</f>
        <v>-30.625</v>
      </c>
      <c r="M8" s="54">
        <v>60.1</v>
      </c>
      <c r="N8" s="57"/>
      <c r="O8" s="58"/>
    </row>
    <row r="9" spans="1:15" ht="32.25" thickBot="1" x14ac:dyDescent="0.3">
      <c r="A9" s="115">
        <v>2</v>
      </c>
      <c r="B9" s="120" t="s">
        <v>13</v>
      </c>
      <c r="C9" s="115" t="s">
        <v>48</v>
      </c>
      <c r="D9" s="1" t="s">
        <v>10</v>
      </c>
      <c r="E9" s="12">
        <v>1.1000000000000001</v>
      </c>
      <c r="F9" s="87">
        <v>1.1000000000000001</v>
      </c>
      <c r="G9" s="87"/>
      <c r="H9" s="12">
        <v>10</v>
      </c>
      <c r="I9" s="120" t="s">
        <v>11</v>
      </c>
      <c r="J9" s="59"/>
      <c r="K9" s="53">
        <v>10</v>
      </c>
      <c r="L9" s="53"/>
      <c r="M9" s="54"/>
      <c r="N9" s="57"/>
      <c r="O9" s="58"/>
    </row>
    <row r="10" spans="1:15" ht="32.25" thickBot="1" x14ac:dyDescent="0.3">
      <c r="A10" s="116"/>
      <c r="B10" s="121"/>
      <c r="C10" s="116"/>
      <c r="D10" s="1" t="s">
        <v>12</v>
      </c>
      <c r="E10" s="80">
        <v>4.0999999999999996</v>
      </c>
      <c r="F10" s="88">
        <v>4.0999999999999996</v>
      </c>
      <c r="G10" s="88">
        <v>4.125</v>
      </c>
      <c r="H10" s="42">
        <v>4.0999999999999996</v>
      </c>
      <c r="I10" s="121"/>
      <c r="J10" s="59"/>
      <c r="K10" s="53"/>
      <c r="L10" s="53">
        <f>G10-M10</f>
        <v>2.5000000000000355E-2</v>
      </c>
      <c r="M10" s="54">
        <v>4.0999999999999996</v>
      </c>
      <c r="N10" s="57"/>
      <c r="O10" s="58"/>
    </row>
    <row r="11" spans="1:15" ht="32.25" thickBot="1" x14ac:dyDescent="0.3">
      <c r="A11" s="115">
        <v>3</v>
      </c>
      <c r="B11" s="120" t="s">
        <v>15</v>
      </c>
      <c r="C11" s="115" t="s">
        <v>48</v>
      </c>
      <c r="D11" s="6" t="s">
        <v>10</v>
      </c>
      <c r="E11" s="12">
        <v>26.4</v>
      </c>
      <c r="F11" s="87">
        <v>26.4</v>
      </c>
      <c r="G11" s="87"/>
      <c r="H11" s="12">
        <v>70.2</v>
      </c>
      <c r="I11" s="120" t="s">
        <v>11</v>
      </c>
      <c r="J11" s="59">
        <v>10.8</v>
      </c>
      <c r="K11" s="53">
        <v>59.4</v>
      </c>
      <c r="L11" s="53"/>
      <c r="M11" s="54"/>
      <c r="N11" s="57"/>
      <c r="O11" s="58"/>
    </row>
    <row r="12" spans="1:15" ht="32.25" thickBot="1" x14ac:dyDescent="0.3">
      <c r="A12" s="116"/>
      <c r="B12" s="121"/>
      <c r="C12" s="116"/>
      <c r="D12" s="39" t="s">
        <v>12</v>
      </c>
      <c r="E12" s="17">
        <v>10.8</v>
      </c>
      <c r="F12" s="89">
        <v>10.8</v>
      </c>
      <c r="G12" s="89">
        <v>10.8</v>
      </c>
      <c r="H12" s="17">
        <v>10.8</v>
      </c>
      <c r="I12" s="121"/>
      <c r="J12" s="59"/>
      <c r="K12" s="53"/>
      <c r="L12" s="53">
        <f>G12-M12</f>
        <v>5.8000000000000007</v>
      </c>
      <c r="M12" s="54">
        <v>5</v>
      </c>
      <c r="N12" s="57"/>
      <c r="O12" s="58"/>
    </row>
    <row r="13" spans="1:15" x14ac:dyDescent="0.25">
      <c r="A13" s="115">
        <v>4</v>
      </c>
      <c r="B13" s="120" t="s">
        <v>42</v>
      </c>
      <c r="C13" s="115" t="s">
        <v>47</v>
      </c>
      <c r="D13" s="127" t="s">
        <v>10</v>
      </c>
      <c r="E13" s="125">
        <v>35.799999999999997</v>
      </c>
      <c r="F13" s="129">
        <v>35.799999999999997</v>
      </c>
      <c r="G13" s="129"/>
      <c r="H13" s="125">
        <v>46.7</v>
      </c>
      <c r="I13" s="120" t="s">
        <v>11</v>
      </c>
      <c r="J13" s="59"/>
      <c r="K13" s="53"/>
      <c r="L13" s="53"/>
      <c r="M13" s="54"/>
      <c r="N13" s="57"/>
      <c r="O13" s="58"/>
    </row>
    <row r="14" spans="1:15" ht="16.5" thickBot="1" x14ac:dyDescent="0.3">
      <c r="A14" s="119"/>
      <c r="B14" s="131"/>
      <c r="C14" s="119"/>
      <c r="D14" s="128"/>
      <c r="E14" s="126"/>
      <c r="F14" s="130"/>
      <c r="G14" s="130"/>
      <c r="H14" s="126"/>
      <c r="I14" s="131"/>
      <c r="J14" s="59">
        <v>12</v>
      </c>
      <c r="K14" s="53">
        <v>34.700000000000003</v>
      </c>
      <c r="L14" s="53"/>
      <c r="M14" s="54"/>
      <c r="N14" s="57"/>
      <c r="O14" s="58"/>
    </row>
    <row r="15" spans="1:15" ht="32.25" thickBot="1" x14ac:dyDescent="0.3">
      <c r="A15" s="116"/>
      <c r="B15" s="121"/>
      <c r="C15" s="116"/>
      <c r="D15" s="39" t="s">
        <v>12</v>
      </c>
      <c r="E15" s="17">
        <v>36.200000000000003</v>
      </c>
      <c r="F15" s="89">
        <v>36.200000000000003</v>
      </c>
      <c r="G15" s="89">
        <v>11.134</v>
      </c>
      <c r="H15" s="17">
        <v>36.200000000000003</v>
      </c>
      <c r="I15" s="121"/>
      <c r="J15" s="60"/>
      <c r="K15" s="53"/>
      <c r="L15" s="53">
        <f>G15-M15</f>
        <v>-4.4659999999999993</v>
      </c>
      <c r="M15" s="54">
        <v>15.6</v>
      </c>
      <c r="N15" s="57"/>
      <c r="O15" s="58"/>
    </row>
    <row r="16" spans="1:15" x14ac:dyDescent="0.25">
      <c r="A16" s="115">
        <v>5</v>
      </c>
      <c r="B16" s="120" t="s">
        <v>82</v>
      </c>
      <c r="C16" s="115" t="s">
        <v>48</v>
      </c>
      <c r="D16" s="127" t="s">
        <v>10</v>
      </c>
      <c r="E16" s="125">
        <v>31.8</v>
      </c>
      <c r="F16" s="129">
        <v>31.8</v>
      </c>
      <c r="G16" s="129"/>
      <c r="H16" s="125">
        <v>32</v>
      </c>
      <c r="I16" s="120" t="s">
        <v>11</v>
      </c>
      <c r="J16" s="59"/>
      <c r="K16" s="53"/>
      <c r="L16" s="53"/>
      <c r="M16" s="54"/>
      <c r="N16" s="57"/>
      <c r="O16" s="58"/>
    </row>
    <row r="17" spans="1:19" ht="39" customHeight="1" thickBot="1" x14ac:dyDescent="0.3">
      <c r="A17" s="116"/>
      <c r="B17" s="121"/>
      <c r="C17" s="116"/>
      <c r="D17" s="128"/>
      <c r="E17" s="126"/>
      <c r="F17" s="130"/>
      <c r="G17" s="130"/>
      <c r="H17" s="126"/>
      <c r="I17" s="121"/>
      <c r="J17" s="59">
        <v>31.8</v>
      </c>
      <c r="K17" s="53"/>
      <c r="L17" s="53"/>
      <c r="M17" s="54"/>
      <c r="N17" s="57"/>
      <c r="O17" s="58"/>
    </row>
    <row r="18" spans="1:19" x14ac:dyDescent="0.25">
      <c r="A18" s="115">
        <v>6</v>
      </c>
      <c r="B18" s="120" t="s">
        <v>16</v>
      </c>
      <c r="C18" s="115" t="s">
        <v>48</v>
      </c>
      <c r="D18" s="127" t="s">
        <v>10</v>
      </c>
      <c r="E18" s="125">
        <v>40.1</v>
      </c>
      <c r="F18" s="129">
        <v>40.1</v>
      </c>
      <c r="G18" s="129"/>
      <c r="H18" s="125">
        <v>7</v>
      </c>
      <c r="I18" s="120" t="s">
        <v>11</v>
      </c>
      <c r="J18" s="59"/>
      <c r="K18" s="53"/>
      <c r="L18" s="53"/>
      <c r="M18" s="54"/>
      <c r="N18" s="57"/>
      <c r="O18" s="58"/>
    </row>
    <row r="19" spans="1:19" ht="57.75" customHeight="1" thickBot="1" x14ac:dyDescent="0.3">
      <c r="A19" s="116"/>
      <c r="B19" s="121"/>
      <c r="C19" s="116"/>
      <c r="D19" s="128"/>
      <c r="E19" s="126"/>
      <c r="F19" s="130"/>
      <c r="G19" s="130"/>
      <c r="H19" s="126"/>
      <c r="I19" s="121"/>
      <c r="J19" s="59">
        <v>6.4</v>
      </c>
      <c r="K19" s="53"/>
      <c r="L19" s="53"/>
      <c r="M19" s="54"/>
      <c r="N19" s="57"/>
      <c r="O19" s="58"/>
    </row>
    <row r="20" spans="1:19" ht="32.25" thickBot="1" x14ac:dyDescent="0.3">
      <c r="A20" s="115">
        <v>7</v>
      </c>
      <c r="B20" s="120" t="s">
        <v>83</v>
      </c>
      <c r="C20" s="115" t="s">
        <v>48</v>
      </c>
      <c r="D20" s="39" t="s">
        <v>10</v>
      </c>
      <c r="E20" s="17">
        <v>145.19999999999999</v>
      </c>
      <c r="F20" s="89">
        <f>123.2+N20</f>
        <v>145.19999999999999</v>
      </c>
      <c r="G20" s="89">
        <v>100</v>
      </c>
      <c r="H20" s="17">
        <v>123.2</v>
      </c>
      <c r="I20" s="120" t="s">
        <v>11</v>
      </c>
      <c r="J20" s="59"/>
      <c r="K20" s="53">
        <v>123.2</v>
      </c>
      <c r="L20" s="53"/>
      <c r="M20" s="54"/>
      <c r="N20" s="57">
        <v>22</v>
      </c>
      <c r="O20" s="58"/>
    </row>
    <row r="21" spans="1:19" x14ac:dyDescent="0.25">
      <c r="A21" s="119"/>
      <c r="B21" s="131"/>
      <c r="C21" s="119"/>
      <c r="D21" s="127" t="s">
        <v>12</v>
      </c>
      <c r="E21" s="125">
        <v>40.5</v>
      </c>
      <c r="F21" s="129">
        <v>40.5</v>
      </c>
      <c r="G21" s="129">
        <v>25.001999999999999</v>
      </c>
      <c r="H21" s="125">
        <v>41</v>
      </c>
      <c r="I21" s="131"/>
      <c r="J21" s="59"/>
      <c r="K21" s="53"/>
      <c r="L21" s="53"/>
      <c r="M21" s="54"/>
      <c r="N21" s="57"/>
      <c r="O21" s="58"/>
    </row>
    <row r="22" spans="1:19" ht="16.5" thickBot="1" x14ac:dyDescent="0.3">
      <c r="A22" s="116"/>
      <c r="B22" s="121"/>
      <c r="C22" s="116"/>
      <c r="D22" s="128"/>
      <c r="E22" s="126"/>
      <c r="F22" s="130"/>
      <c r="G22" s="130"/>
      <c r="H22" s="126"/>
      <c r="I22" s="121"/>
      <c r="J22" s="59"/>
      <c r="K22" s="53"/>
      <c r="L22" s="53">
        <f>G21-M22</f>
        <v>-22.297999999999998</v>
      </c>
      <c r="M22" s="54">
        <v>47.3</v>
      </c>
      <c r="N22" s="57"/>
      <c r="O22" s="58"/>
    </row>
    <row r="23" spans="1:19" s="45" customFormat="1" ht="32.25" thickBot="1" x14ac:dyDescent="0.3">
      <c r="A23" s="142">
        <v>8</v>
      </c>
      <c r="B23" s="144" t="s">
        <v>63</v>
      </c>
      <c r="C23" s="142" t="s">
        <v>48</v>
      </c>
      <c r="D23" s="31" t="s">
        <v>10</v>
      </c>
      <c r="E23" s="32">
        <v>12.4</v>
      </c>
      <c r="F23" s="90">
        <v>12.4</v>
      </c>
      <c r="G23" s="90"/>
      <c r="H23" s="32">
        <v>12.4</v>
      </c>
      <c r="I23" s="146" t="s">
        <v>28</v>
      </c>
      <c r="J23" s="61"/>
      <c r="K23" s="62">
        <v>12.4</v>
      </c>
      <c r="L23" s="62"/>
      <c r="M23" s="63"/>
      <c r="N23" s="64"/>
      <c r="O23" s="65"/>
      <c r="P23" s="44"/>
      <c r="Q23" s="44"/>
      <c r="R23" s="44"/>
      <c r="S23" s="44"/>
    </row>
    <row r="24" spans="1:19" s="45" customFormat="1" ht="32.25" thickBot="1" x14ac:dyDescent="0.3">
      <c r="A24" s="143"/>
      <c r="B24" s="145"/>
      <c r="C24" s="143"/>
      <c r="D24" s="6" t="s">
        <v>12</v>
      </c>
      <c r="E24" s="32">
        <v>2.4</v>
      </c>
      <c r="F24" s="90">
        <v>2.4</v>
      </c>
      <c r="G24" s="90">
        <v>2.4</v>
      </c>
      <c r="H24" s="32">
        <v>2.4</v>
      </c>
      <c r="I24" s="147"/>
      <c r="J24" s="61"/>
      <c r="K24" s="62"/>
      <c r="L24" s="53">
        <f>G24-M24</f>
        <v>2.4</v>
      </c>
      <c r="M24" s="66"/>
      <c r="N24" s="64"/>
      <c r="O24" s="65"/>
      <c r="P24" s="44"/>
      <c r="Q24" s="44"/>
      <c r="R24" s="44"/>
      <c r="S24" s="44"/>
    </row>
    <row r="25" spans="1:19" ht="32.25" thickBot="1" x14ac:dyDescent="0.3">
      <c r="A25" s="115">
        <v>9</v>
      </c>
      <c r="B25" s="120" t="s">
        <v>17</v>
      </c>
      <c r="C25" s="115" t="s">
        <v>48</v>
      </c>
      <c r="D25" s="1" t="s">
        <v>10</v>
      </c>
      <c r="E25" s="5">
        <v>290.3</v>
      </c>
      <c r="F25" s="86">
        <f>647.7+J25+33.6</f>
        <v>649.00000000000011</v>
      </c>
      <c r="G25" s="86"/>
      <c r="H25" s="5">
        <v>647.70000000000005</v>
      </c>
      <c r="I25" s="120" t="s">
        <v>85</v>
      </c>
      <c r="J25" s="59">
        <v>-32.299999999999997</v>
      </c>
      <c r="K25" s="53">
        <v>150</v>
      </c>
      <c r="L25" s="53"/>
      <c r="M25" s="54"/>
      <c r="N25" s="57"/>
      <c r="O25" s="58"/>
    </row>
    <row r="26" spans="1:19" ht="32.25" thickBot="1" x14ac:dyDescent="0.3">
      <c r="A26" s="116"/>
      <c r="B26" s="121"/>
      <c r="C26" s="116"/>
      <c r="D26" s="1" t="s">
        <v>12</v>
      </c>
      <c r="E26" s="5">
        <v>28.9</v>
      </c>
      <c r="F26" s="86">
        <v>28.9</v>
      </c>
      <c r="G26" s="86">
        <v>18.875</v>
      </c>
      <c r="H26" s="5">
        <v>28.9</v>
      </c>
      <c r="I26" s="121"/>
      <c r="J26" s="59"/>
      <c r="K26" s="53"/>
      <c r="L26" s="53">
        <f>G26-M26</f>
        <v>-10.024999999999999</v>
      </c>
      <c r="M26" s="54">
        <v>28.9</v>
      </c>
      <c r="N26" s="57"/>
      <c r="O26" s="58"/>
    </row>
    <row r="27" spans="1:19" ht="32.25" thickBot="1" x14ac:dyDescent="0.3">
      <c r="A27" s="115">
        <v>10</v>
      </c>
      <c r="B27" s="120" t="s">
        <v>18</v>
      </c>
      <c r="C27" s="115" t="s">
        <v>48</v>
      </c>
      <c r="D27" s="1" t="s">
        <v>10</v>
      </c>
      <c r="E27" s="5">
        <v>71.8</v>
      </c>
      <c r="F27" s="86">
        <v>71.8</v>
      </c>
      <c r="G27" s="86"/>
      <c r="H27" s="5">
        <v>112.5</v>
      </c>
      <c r="I27" s="120" t="s">
        <v>19</v>
      </c>
      <c r="J27" s="59"/>
      <c r="K27" s="53">
        <v>30</v>
      </c>
      <c r="L27" s="53"/>
      <c r="M27" s="54"/>
      <c r="N27" s="57"/>
      <c r="O27" s="58"/>
    </row>
    <row r="28" spans="1:19" ht="32.25" thickBot="1" x14ac:dyDescent="0.3">
      <c r="A28" s="116"/>
      <c r="B28" s="121"/>
      <c r="C28" s="116"/>
      <c r="D28" s="1" t="s">
        <v>12</v>
      </c>
      <c r="E28" s="5">
        <v>39</v>
      </c>
      <c r="F28" s="86">
        <v>39</v>
      </c>
      <c r="G28" s="86">
        <v>24.712</v>
      </c>
      <c r="H28" s="5">
        <v>39</v>
      </c>
      <c r="I28" s="121"/>
      <c r="J28" s="59"/>
      <c r="K28" s="53"/>
      <c r="L28" s="53">
        <f>G28-M28</f>
        <v>-14.288</v>
      </c>
      <c r="M28" s="54">
        <v>39</v>
      </c>
      <c r="N28" s="57"/>
      <c r="O28" s="58"/>
    </row>
    <row r="29" spans="1:19" ht="32.25" thickBot="1" x14ac:dyDescent="0.3">
      <c r="A29" s="115">
        <v>11</v>
      </c>
      <c r="B29" s="120" t="s">
        <v>80</v>
      </c>
      <c r="C29" s="115" t="s">
        <v>48</v>
      </c>
      <c r="D29" s="1" t="s">
        <v>10</v>
      </c>
      <c r="E29" s="5">
        <f>44+58.4+44.7</f>
        <v>147.10000000000002</v>
      </c>
      <c r="F29" s="86">
        <f>102.4+190.9</f>
        <v>293.3</v>
      </c>
      <c r="G29" s="86">
        <f>10.44+13.5</f>
        <v>23.939999999999998</v>
      </c>
      <c r="H29" s="5">
        <v>293.3</v>
      </c>
      <c r="I29" s="120" t="s">
        <v>19</v>
      </c>
      <c r="J29" s="59"/>
      <c r="K29" s="53"/>
      <c r="L29" s="53"/>
      <c r="M29" s="54"/>
      <c r="N29" s="57"/>
      <c r="O29" s="58"/>
    </row>
    <row r="30" spans="1:19" ht="87.75" customHeight="1" thickBot="1" x14ac:dyDescent="0.3">
      <c r="A30" s="116"/>
      <c r="B30" s="121"/>
      <c r="C30" s="116"/>
      <c r="D30" s="1" t="s">
        <v>12</v>
      </c>
      <c r="E30" s="5">
        <f>0.7+2.4</f>
        <v>3.0999999999999996</v>
      </c>
      <c r="F30" s="86">
        <v>3.1</v>
      </c>
      <c r="G30" s="86">
        <v>27.957000000000001</v>
      </c>
      <c r="H30" s="5">
        <v>3.1</v>
      </c>
      <c r="I30" s="121"/>
      <c r="J30" s="59"/>
      <c r="K30" s="53"/>
      <c r="L30" s="53">
        <f>G30-M30</f>
        <v>27.257000000000001</v>
      </c>
      <c r="M30" s="54">
        <v>0.7</v>
      </c>
      <c r="N30" s="57"/>
      <c r="O30" s="58"/>
    </row>
    <row r="31" spans="1:19" ht="32.25" hidden="1" customHeight="1" thickBot="1" x14ac:dyDescent="0.3">
      <c r="A31" s="77"/>
      <c r="B31" s="98"/>
      <c r="C31" s="77"/>
      <c r="D31" s="77"/>
      <c r="E31" s="79"/>
      <c r="F31" s="91"/>
      <c r="G31" s="91"/>
      <c r="H31" s="91"/>
      <c r="I31" s="98"/>
      <c r="J31" s="59"/>
      <c r="K31" s="53"/>
      <c r="L31" s="53"/>
      <c r="M31" s="54"/>
      <c r="N31" s="57"/>
      <c r="O31" s="58"/>
    </row>
    <row r="32" spans="1:19" ht="16.5" hidden="1" customHeight="1" thickBot="1" x14ac:dyDescent="0.3">
      <c r="A32" s="82"/>
      <c r="B32" s="99"/>
      <c r="C32" s="82"/>
      <c r="D32" s="82"/>
      <c r="E32" s="17"/>
      <c r="F32" s="89"/>
      <c r="G32" s="89"/>
      <c r="H32" s="17"/>
      <c r="I32" s="99"/>
      <c r="J32" s="59"/>
      <c r="K32" s="53"/>
      <c r="L32" s="53"/>
      <c r="M32" s="54"/>
      <c r="N32" s="57"/>
      <c r="O32" s="58"/>
    </row>
    <row r="33" spans="1:15" ht="16.5" hidden="1" customHeight="1" thickBot="1" x14ac:dyDescent="0.3">
      <c r="A33" s="82"/>
      <c r="B33" s="99"/>
      <c r="C33" s="82"/>
      <c r="D33" s="82"/>
      <c r="E33" s="17"/>
      <c r="F33" s="89"/>
      <c r="G33" s="89"/>
      <c r="H33" s="17"/>
      <c r="I33" s="99"/>
      <c r="J33" s="59"/>
      <c r="K33" s="53"/>
      <c r="L33" s="53"/>
      <c r="M33" s="54"/>
      <c r="N33" s="57"/>
      <c r="O33" s="58"/>
    </row>
    <row r="34" spans="1:15" ht="16.5" hidden="1" customHeight="1" thickBot="1" x14ac:dyDescent="0.3">
      <c r="A34" s="82"/>
      <c r="B34" s="99"/>
      <c r="C34" s="82"/>
      <c r="D34" s="82"/>
      <c r="E34" s="17"/>
      <c r="F34" s="89"/>
      <c r="G34" s="89"/>
      <c r="H34" s="17"/>
      <c r="I34" s="99"/>
      <c r="J34" s="59"/>
      <c r="K34" s="53"/>
      <c r="L34" s="53"/>
      <c r="M34" s="54"/>
      <c r="N34" s="57"/>
      <c r="O34" s="58"/>
    </row>
    <row r="35" spans="1:15" ht="16.5" hidden="1" customHeight="1" thickBot="1" x14ac:dyDescent="0.3">
      <c r="A35" s="82"/>
      <c r="B35" s="99"/>
      <c r="C35" s="82"/>
      <c r="D35" s="78"/>
      <c r="E35" s="17"/>
      <c r="F35" s="89"/>
      <c r="G35" s="89"/>
      <c r="H35" s="17"/>
      <c r="I35" s="100"/>
      <c r="J35" s="59"/>
      <c r="K35" s="53"/>
      <c r="L35" s="53"/>
      <c r="M35" s="54"/>
      <c r="N35" s="57"/>
      <c r="O35" s="58"/>
    </row>
    <row r="36" spans="1:15" ht="40.5" hidden="1" customHeight="1" thickBot="1" x14ac:dyDescent="0.3">
      <c r="A36" s="82"/>
      <c r="B36" s="99"/>
      <c r="C36" s="82"/>
      <c r="D36" s="77"/>
      <c r="E36" s="13"/>
      <c r="F36" s="92"/>
      <c r="G36" s="92"/>
      <c r="H36" s="13"/>
      <c r="I36" s="98"/>
      <c r="J36" s="59"/>
      <c r="K36" s="53"/>
      <c r="L36" s="53"/>
      <c r="M36" s="67"/>
      <c r="N36" s="57"/>
      <c r="O36" s="58"/>
    </row>
    <row r="37" spans="1:15" ht="15.75" hidden="1" customHeight="1" x14ac:dyDescent="0.25">
      <c r="A37" s="82"/>
      <c r="B37" s="18"/>
      <c r="C37" s="82"/>
      <c r="D37" s="82"/>
      <c r="E37" s="17"/>
      <c r="F37" s="89"/>
      <c r="G37" s="89"/>
      <c r="H37" s="17"/>
      <c r="I37" s="99"/>
      <c r="J37" s="59"/>
      <c r="K37" s="53"/>
      <c r="L37" s="53"/>
      <c r="M37" s="68"/>
      <c r="N37" s="57"/>
      <c r="O37" s="58"/>
    </row>
    <row r="38" spans="1:15" ht="16.5" hidden="1" customHeight="1" thickBot="1" x14ac:dyDescent="0.3">
      <c r="A38" s="78"/>
      <c r="B38" s="10"/>
      <c r="C38" s="78"/>
      <c r="D38" s="78"/>
      <c r="E38" s="80"/>
      <c r="F38" s="88"/>
      <c r="G38" s="88"/>
      <c r="H38" s="80"/>
      <c r="I38" s="100"/>
      <c r="J38" s="59"/>
      <c r="K38" s="53"/>
      <c r="L38" s="53"/>
      <c r="M38" s="68"/>
      <c r="N38" s="57"/>
      <c r="O38" s="58"/>
    </row>
    <row r="39" spans="1:15" ht="51.75" customHeight="1" thickBot="1" x14ac:dyDescent="0.3">
      <c r="A39" s="135">
        <v>12</v>
      </c>
      <c r="B39" s="120" t="s">
        <v>20</v>
      </c>
      <c r="C39" s="115" t="s">
        <v>45</v>
      </c>
      <c r="D39" s="127" t="s">
        <v>10</v>
      </c>
      <c r="E39" s="12">
        <f t="shared" ref="E39" si="0">SUM(E40:E42)</f>
        <v>167.3</v>
      </c>
      <c r="F39" s="96">
        <f t="shared" ref="F39:H39" si="1">SUM(F40:F42)</f>
        <v>167.3</v>
      </c>
      <c r="G39" s="96"/>
      <c r="H39" s="97">
        <f t="shared" si="1"/>
        <v>182.4</v>
      </c>
      <c r="I39" s="120" t="s">
        <v>84</v>
      </c>
      <c r="J39" s="59"/>
      <c r="K39" s="53"/>
      <c r="L39" s="53"/>
      <c r="M39" s="54"/>
      <c r="N39" s="57"/>
      <c r="O39" s="58"/>
    </row>
    <row r="40" spans="1:15" ht="16.5" hidden="1" customHeight="1" thickBot="1" x14ac:dyDescent="0.3">
      <c r="A40" s="136"/>
      <c r="B40" s="131"/>
      <c r="C40" s="119"/>
      <c r="D40" s="134"/>
      <c r="E40" s="2"/>
      <c r="F40" s="93"/>
      <c r="G40" s="93"/>
      <c r="H40" s="2"/>
      <c r="I40" s="131"/>
      <c r="J40" s="59"/>
      <c r="K40" s="53"/>
      <c r="L40" s="53"/>
      <c r="M40" s="54"/>
      <c r="N40" s="57"/>
      <c r="O40" s="58"/>
    </row>
    <row r="41" spans="1:15" ht="16.5" hidden="1" customHeight="1" thickBot="1" x14ac:dyDescent="0.3">
      <c r="A41" s="136"/>
      <c r="B41" s="131"/>
      <c r="C41" s="119"/>
      <c r="D41" s="134"/>
      <c r="E41" s="2">
        <v>167.3</v>
      </c>
      <c r="F41" s="93">
        <v>167.3</v>
      </c>
      <c r="G41" s="93"/>
      <c r="H41" s="2">
        <v>182.4</v>
      </c>
      <c r="I41" s="131"/>
      <c r="J41" s="59">
        <v>-15.1</v>
      </c>
      <c r="K41" s="53"/>
      <c r="L41" s="53"/>
      <c r="M41" s="54"/>
      <c r="N41" s="57"/>
      <c r="O41" s="58"/>
    </row>
    <row r="42" spans="1:15" ht="16.5" hidden="1" customHeight="1" thickBot="1" x14ac:dyDescent="0.3">
      <c r="A42" s="136"/>
      <c r="B42" s="131"/>
      <c r="C42" s="119"/>
      <c r="D42" s="128"/>
      <c r="E42" s="5"/>
      <c r="F42" s="86"/>
      <c r="G42" s="86"/>
      <c r="H42" s="5"/>
      <c r="I42" s="121"/>
      <c r="J42" s="59"/>
      <c r="K42" s="53"/>
      <c r="L42" s="53"/>
      <c r="M42" s="54"/>
      <c r="N42" s="57"/>
      <c r="O42" s="58"/>
    </row>
    <row r="43" spans="1:15" ht="45" customHeight="1" x14ac:dyDescent="0.25">
      <c r="A43" s="136"/>
      <c r="B43" s="131"/>
      <c r="C43" s="119"/>
      <c r="D43" s="127" t="s">
        <v>40</v>
      </c>
      <c r="E43" s="2">
        <f t="shared" ref="E43" si="2">SUM(E45:E47)</f>
        <v>42.199999999999996</v>
      </c>
      <c r="F43" s="93">
        <f t="shared" ref="F43" si="3">SUM(F45:F47)</f>
        <v>42.199999999999996</v>
      </c>
      <c r="G43" s="93">
        <v>12.571</v>
      </c>
      <c r="H43" s="2">
        <f t="shared" ref="H43" si="4">SUM(H45:H47)</f>
        <v>42.199999999999996</v>
      </c>
      <c r="I43" s="120" t="s">
        <v>84</v>
      </c>
      <c r="J43" s="59"/>
      <c r="K43" s="53"/>
      <c r="L43" s="53">
        <f>G43-M43</f>
        <v>-29.628999999999998</v>
      </c>
      <c r="M43" s="68">
        <f t="shared" ref="M43" si="5">SUM(M45:M47)</f>
        <v>42.199999999999996</v>
      </c>
      <c r="N43" s="57"/>
      <c r="O43" s="58"/>
    </row>
    <row r="44" spans="1:15" ht="12.75" hidden="1" customHeight="1" x14ac:dyDescent="0.25">
      <c r="A44" s="136"/>
      <c r="B44" s="81"/>
      <c r="C44" s="119"/>
      <c r="D44" s="134"/>
      <c r="E44" s="2"/>
      <c r="F44" s="93"/>
      <c r="G44" s="93"/>
      <c r="H44" s="2"/>
      <c r="I44" s="131"/>
      <c r="J44" s="59"/>
      <c r="K44" s="53"/>
      <c r="L44" s="53"/>
      <c r="M44" s="68"/>
      <c r="N44" s="57"/>
      <c r="O44" s="58"/>
    </row>
    <row r="45" spans="1:15" hidden="1" x14ac:dyDescent="0.25">
      <c r="A45" s="136"/>
      <c r="B45" s="7" t="s">
        <v>57</v>
      </c>
      <c r="C45" s="119"/>
      <c r="D45" s="134"/>
      <c r="E45" s="2">
        <v>3.2</v>
      </c>
      <c r="F45" s="93">
        <v>3.2</v>
      </c>
      <c r="G45" s="93"/>
      <c r="H45" s="2">
        <v>3.2</v>
      </c>
      <c r="I45" s="131"/>
      <c r="J45" s="59"/>
      <c r="K45" s="53"/>
      <c r="L45" s="53"/>
      <c r="M45" s="68">
        <v>3.2</v>
      </c>
      <c r="N45" s="57"/>
      <c r="O45" s="58"/>
    </row>
    <row r="46" spans="1:15" hidden="1" x14ac:dyDescent="0.25">
      <c r="A46" s="136"/>
      <c r="B46" s="7" t="s">
        <v>58</v>
      </c>
      <c r="C46" s="119"/>
      <c r="D46" s="134"/>
      <c r="E46" s="2">
        <v>26.4</v>
      </c>
      <c r="F46" s="93">
        <v>26.4</v>
      </c>
      <c r="G46" s="93"/>
      <c r="H46" s="2">
        <v>26.4</v>
      </c>
      <c r="I46" s="131"/>
      <c r="J46" s="59"/>
      <c r="K46" s="53"/>
      <c r="L46" s="53"/>
      <c r="M46" s="68">
        <v>26.4</v>
      </c>
      <c r="N46" s="57"/>
      <c r="O46" s="58"/>
    </row>
    <row r="47" spans="1:15" ht="0.75" customHeight="1" thickBot="1" x14ac:dyDescent="0.3">
      <c r="A47" s="137"/>
      <c r="B47" s="8" t="s">
        <v>59</v>
      </c>
      <c r="C47" s="116"/>
      <c r="D47" s="128"/>
      <c r="E47" s="5">
        <v>12.6</v>
      </c>
      <c r="F47" s="86">
        <v>12.6</v>
      </c>
      <c r="G47" s="86"/>
      <c r="H47" s="5">
        <v>12.6</v>
      </c>
      <c r="I47" s="121"/>
      <c r="J47" s="59"/>
      <c r="K47" s="53"/>
      <c r="L47" s="53"/>
      <c r="M47" s="68">
        <v>12.6</v>
      </c>
      <c r="N47" s="57"/>
      <c r="O47" s="58"/>
    </row>
    <row r="48" spans="1:15" ht="32.25" hidden="1" thickBot="1" x14ac:dyDescent="0.3">
      <c r="A48" s="36">
        <v>15</v>
      </c>
      <c r="B48" s="11" t="s">
        <v>21</v>
      </c>
      <c r="C48" s="4"/>
      <c r="D48" s="1" t="s">
        <v>10</v>
      </c>
      <c r="E48" s="5"/>
      <c r="F48" s="86"/>
      <c r="G48" s="86"/>
      <c r="H48" s="5"/>
      <c r="I48" s="37" t="s">
        <v>22</v>
      </c>
      <c r="J48" s="59"/>
      <c r="K48" s="53"/>
      <c r="L48" s="53"/>
      <c r="M48" s="54"/>
      <c r="N48" s="57"/>
      <c r="O48" s="58"/>
    </row>
    <row r="49" spans="1:15" ht="36.75" customHeight="1" x14ac:dyDescent="0.25">
      <c r="A49" s="115">
        <v>13</v>
      </c>
      <c r="B49" s="115" t="s">
        <v>23</v>
      </c>
      <c r="C49" s="115" t="s">
        <v>48</v>
      </c>
      <c r="D49" s="127" t="s">
        <v>10</v>
      </c>
      <c r="E49" s="125"/>
      <c r="F49" s="129">
        <v>32.700000000000003</v>
      </c>
      <c r="G49" s="129"/>
      <c r="H49" s="125">
        <v>32.700000000000003</v>
      </c>
      <c r="I49" s="122" t="s">
        <v>24</v>
      </c>
      <c r="J49" s="59"/>
      <c r="K49" s="53"/>
      <c r="L49" s="53"/>
      <c r="M49" s="54"/>
      <c r="N49" s="57"/>
      <c r="O49" s="58"/>
    </row>
    <row r="50" spans="1:15" ht="45" customHeight="1" thickBot="1" x14ac:dyDescent="0.3">
      <c r="A50" s="116"/>
      <c r="B50" s="116"/>
      <c r="C50" s="116"/>
      <c r="D50" s="128"/>
      <c r="E50" s="126"/>
      <c r="F50" s="130"/>
      <c r="G50" s="130"/>
      <c r="H50" s="126"/>
      <c r="I50" s="123"/>
      <c r="J50" s="59"/>
      <c r="K50" s="53"/>
      <c r="L50" s="53"/>
      <c r="M50" s="54"/>
      <c r="N50" s="57"/>
      <c r="O50" s="58"/>
    </row>
    <row r="51" spans="1:15" ht="32.25" thickBot="1" x14ac:dyDescent="0.3">
      <c r="A51" s="115">
        <v>14</v>
      </c>
      <c r="B51" s="122" t="s">
        <v>54</v>
      </c>
      <c r="C51" s="115" t="s">
        <v>45</v>
      </c>
      <c r="D51" s="6" t="s">
        <v>10</v>
      </c>
      <c r="E51" s="12">
        <f>39.2+15.6</f>
        <v>54.800000000000004</v>
      </c>
      <c r="F51" s="87">
        <v>54.8</v>
      </c>
      <c r="G51" s="87"/>
      <c r="H51" s="12">
        <v>55</v>
      </c>
      <c r="I51" s="120" t="s">
        <v>25</v>
      </c>
      <c r="J51" s="59"/>
      <c r="K51" s="53"/>
      <c r="L51" s="53"/>
      <c r="M51" s="54"/>
      <c r="N51" s="57"/>
      <c r="O51" s="58"/>
    </row>
    <row r="52" spans="1:15" ht="32.25" thickBot="1" x14ac:dyDescent="0.3">
      <c r="A52" s="116"/>
      <c r="B52" s="123"/>
      <c r="C52" s="116"/>
      <c r="D52" s="1" t="s">
        <v>12</v>
      </c>
      <c r="E52" s="5">
        <v>5.0999999999999996</v>
      </c>
      <c r="F52" s="86">
        <v>12.962999999999999</v>
      </c>
      <c r="G52" s="86">
        <f>20.79-7.827</f>
        <v>12.962999999999999</v>
      </c>
      <c r="H52" s="5">
        <v>5.0999999999999996</v>
      </c>
      <c r="I52" s="121"/>
      <c r="J52" s="60"/>
      <c r="K52" s="53"/>
      <c r="L52" s="53">
        <f>G52-M52</f>
        <v>7.8629999999999995</v>
      </c>
      <c r="M52" s="54">
        <v>5.0999999999999996</v>
      </c>
      <c r="N52" s="57"/>
      <c r="O52" s="58"/>
    </row>
    <row r="53" spans="1:15" ht="32.25" thickBot="1" x14ac:dyDescent="0.3">
      <c r="A53" s="115">
        <v>15</v>
      </c>
      <c r="B53" s="122" t="s">
        <v>26</v>
      </c>
      <c r="C53" s="115" t="s">
        <v>46</v>
      </c>
      <c r="D53" s="6" t="s">
        <v>10</v>
      </c>
      <c r="E53" s="83">
        <f>306.6+275.07</f>
        <v>581.67000000000007</v>
      </c>
      <c r="F53" s="87">
        <f>306.6+275.07</f>
        <v>581.67000000000007</v>
      </c>
      <c r="G53" s="87">
        <v>351.7</v>
      </c>
      <c r="H53" s="12">
        <v>506.6</v>
      </c>
      <c r="I53" s="122" t="s">
        <v>43</v>
      </c>
      <c r="J53" s="59"/>
      <c r="K53" s="53"/>
      <c r="L53" s="53"/>
      <c r="M53" s="54"/>
      <c r="N53" s="57"/>
      <c r="O53" s="58"/>
    </row>
    <row r="54" spans="1:15" ht="32.25" thickBot="1" x14ac:dyDescent="0.3">
      <c r="A54" s="116"/>
      <c r="B54" s="123"/>
      <c r="C54" s="116"/>
      <c r="D54" s="1" t="s">
        <v>12</v>
      </c>
      <c r="E54" s="5">
        <v>24.2</v>
      </c>
      <c r="F54" s="86">
        <v>24.2</v>
      </c>
      <c r="G54" s="86">
        <v>26.048999999999999</v>
      </c>
      <c r="H54" s="5">
        <v>24.2</v>
      </c>
      <c r="I54" s="123"/>
      <c r="J54" s="59"/>
      <c r="K54" s="53"/>
      <c r="L54" s="53">
        <f>G54-M54</f>
        <v>1.8490000000000002</v>
      </c>
      <c r="M54" s="54">
        <v>24.2</v>
      </c>
      <c r="N54" s="57"/>
      <c r="O54" s="58"/>
    </row>
    <row r="55" spans="1:15" ht="55.5" customHeight="1" thickBot="1" x14ac:dyDescent="0.3">
      <c r="A55" s="115">
        <v>16</v>
      </c>
      <c r="B55" s="122" t="s">
        <v>50</v>
      </c>
      <c r="C55" s="115" t="s">
        <v>48</v>
      </c>
      <c r="D55" s="1" t="s">
        <v>10</v>
      </c>
      <c r="E55" s="5">
        <f>485.4+652.9</f>
        <v>1138.3</v>
      </c>
      <c r="F55" s="86">
        <v>740.55600000000004</v>
      </c>
      <c r="G55" s="86">
        <f>40.5+58.438+77.122+564.396</f>
        <v>740.4559999999999</v>
      </c>
      <c r="H55" s="86">
        <f>176.16+564.396</f>
        <v>740.55599999999993</v>
      </c>
      <c r="I55" s="122" t="s">
        <v>27</v>
      </c>
      <c r="J55" s="59"/>
      <c r="K55" s="53"/>
      <c r="L55" s="53"/>
      <c r="M55" s="54"/>
      <c r="N55" s="57">
        <v>105.4</v>
      </c>
      <c r="O55" s="58"/>
    </row>
    <row r="56" spans="1:15" ht="73.5" customHeight="1" thickBot="1" x14ac:dyDescent="0.3">
      <c r="A56" s="116"/>
      <c r="B56" s="123"/>
      <c r="C56" s="116"/>
      <c r="D56" s="1" t="s">
        <v>12</v>
      </c>
      <c r="E56" s="5">
        <f>44.6+24.4</f>
        <v>69</v>
      </c>
      <c r="F56" s="86">
        <v>54.328000000000003</v>
      </c>
      <c r="G56" s="86">
        <f>44.598+9.739</f>
        <v>54.337000000000003</v>
      </c>
      <c r="H56" s="86">
        <v>55.328000000000003</v>
      </c>
      <c r="I56" s="123"/>
      <c r="J56" s="59"/>
      <c r="K56" s="53"/>
      <c r="L56" s="53">
        <f>G56-M56</f>
        <v>9.7370000000000019</v>
      </c>
      <c r="M56" s="54">
        <v>44.6</v>
      </c>
      <c r="N56" s="57"/>
      <c r="O56" s="58"/>
    </row>
    <row r="57" spans="1:15" ht="31.5" x14ac:dyDescent="0.25">
      <c r="A57" s="115">
        <v>17</v>
      </c>
      <c r="B57" s="122" t="s">
        <v>37</v>
      </c>
      <c r="C57" s="115" t="s">
        <v>81</v>
      </c>
      <c r="D57" s="1" t="s">
        <v>10</v>
      </c>
      <c r="E57" s="5">
        <f>36.8-23.9</f>
        <v>12.899999999999999</v>
      </c>
      <c r="F57" s="86">
        <v>36.825000000000003</v>
      </c>
      <c r="G57" s="86">
        <v>18.405000000000001</v>
      </c>
      <c r="H57" s="5">
        <v>36.799999999999997</v>
      </c>
      <c r="I57" s="122" t="s">
        <v>28</v>
      </c>
      <c r="J57" s="59"/>
      <c r="K57" s="53"/>
      <c r="L57" s="53"/>
      <c r="M57" s="54"/>
      <c r="N57" s="57"/>
      <c r="O57" s="58"/>
    </row>
    <row r="58" spans="1:15" ht="32.25" thickBot="1" x14ac:dyDescent="0.3">
      <c r="A58" s="116"/>
      <c r="B58" s="123"/>
      <c r="C58" s="116"/>
      <c r="D58" s="1" t="s">
        <v>12</v>
      </c>
      <c r="E58" s="5">
        <v>9.5</v>
      </c>
      <c r="F58" s="86">
        <v>9.4269999999999996</v>
      </c>
      <c r="G58" s="86">
        <v>4.7359999999999998</v>
      </c>
      <c r="H58" s="5">
        <v>9.5</v>
      </c>
      <c r="I58" s="123"/>
      <c r="J58" s="59"/>
      <c r="K58" s="53"/>
      <c r="L58" s="53">
        <f>G58-M58</f>
        <v>-4.7640000000000002</v>
      </c>
      <c r="M58" s="54">
        <v>9.5</v>
      </c>
      <c r="N58" s="57"/>
      <c r="O58" s="58"/>
    </row>
    <row r="59" spans="1:15" ht="31.5" x14ac:dyDescent="0.25">
      <c r="A59" s="115">
        <v>18</v>
      </c>
      <c r="B59" s="122" t="s">
        <v>36</v>
      </c>
      <c r="C59" s="115" t="s">
        <v>48</v>
      </c>
      <c r="D59" s="1" t="s">
        <v>10</v>
      </c>
      <c r="E59" s="5">
        <v>1044</v>
      </c>
      <c r="F59" s="86">
        <v>1185.93</v>
      </c>
      <c r="G59" s="86">
        <v>592.96500000000003</v>
      </c>
      <c r="H59" s="5">
        <v>1744</v>
      </c>
      <c r="I59" s="122" t="s">
        <v>28</v>
      </c>
      <c r="J59" s="59"/>
      <c r="K59" s="53"/>
      <c r="L59" s="53"/>
      <c r="M59" s="54"/>
      <c r="N59" s="57"/>
      <c r="O59" s="58"/>
    </row>
    <row r="60" spans="1:15" ht="32.25" thickBot="1" x14ac:dyDescent="0.3">
      <c r="A60" s="116"/>
      <c r="B60" s="123"/>
      <c r="C60" s="116"/>
      <c r="D60" s="1" t="s">
        <v>12</v>
      </c>
      <c r="E60" s="5">
        <v>109.3</v>
      </c>
      <c r="F60" s="86">
        <v>138.33699999999999</v>
      </c>
      <c r="G60" s="86">
        <v>44.167999999999999</v>
      </c>
      <c r="H60" s="5">
        <v>140</v>
      </c>
      <c r="I60" s="123"/>
      <c r="J60" s="59"/>
      <c r="K60" s="53"/>
      <c r="L60" s="53">
        <f>G60-M60</f>
        <v>-65.132000000000005</v>
      </c>
      <c r="M60" s="54">
        <v>109.3</v>
      </c>
      <c r="N60" s="57"/>
      <c r="O60" s="58"/>
    </row>
    <row r="61" spans="1:15" ht="32.25" thickBot="1" x14ac:dyDescent="0.3">
      <c r="A61" s="115">
        <v>19</v>
      </c>
      <c r="B61" s="122" t="s">
        <v>29</v>
      </c>
      <c r="C61" s="115" t="s">
        <v>48</v>
      </c>
      <c r="D61" s="6" t="s">
        <v>10</v>
      </c>
      <c r="E61" s="12">
        <v>955.9</v>
      </c>
      <c r="F61" s="87">
        <v>1021.944</v>
      </c>
      <c r="G61" s="87">
        <v>683.32899999999995</v>
      </c>
      <c r="H61" s="12">
        <v>1022</v>
      </c>
      <c r="I61" s="122" t="s">
        <v>28</v>
      </c>
      <c r="J61" s="59"/>
      <c r="K61" s="53"/>
      <c r="L61" s="53"/>
      <c r="M61" s="54"/>
      <c r="N61" s="57"/>
      <c r="O61" s="58"/>
    </row>
    <row r="62" spans="1:15" ht="32.25" thickBot="1" x14ac:dyDescent="0.3">
      <c r="A62" s="116"/>
      <c r="B62" s="123"/>
      <c r="C62" s="116"/>
      <c r="D62" s="1" t="s">
        <v>12</v>
      </c>
      <c r="E62" s="5">
        <v>189.3</v>
      </c>
      <c r="F62" s="86">
        <v>236.595</v>
      </c>
      <c r="G62" s="86">
        <v>92.048000000000002</v>
      </c>
      <c r="H62" s="5">
        <v>236</v>
      </c>
      <c r="I62" s="123"/>
      <c r="J62" s="59"/>
      <c r="K62" s="53"/>
      <c r="L62" s="53">
        <f>G62-M62</f>
        <v>-97.25200000000001</v>
      </c>
      <c r="M62" s="54">
        <v>189.3</v>
      </c>
      <c r="N62" s="57"/>
      <c r="O62" s="58"/>
    </row>
    <row r="63" spans="1:15" x14ac:dyDescent="0.25">
      <c r="A63" s="115">
        <v>20</v>
      </c>
      <c r="B63" s="122" t="s">
        <v>30</v>
      </c>
      <c r="C63" s="115" t="s">
        <v>47</v>
      </c>
      <c r="D63" s="127" t="s">
        <v>12</v>
      </c>
      <c r="E63" s="125">
        <v>1.6</v>
      </c>
      <c r="F63" s="129">
        <v>1.6</v>
      </c>
      <c r="G63" s="129"/>
      <c r="H63" s="125">
        <v>1.6</v>
      </c>
      <c r="I63" s="122" t="s">
        <v>28</v>
      </c>
      <c r="J63" s="59"/>
      <c r="K63" s="53"/>
      <c r="L63" s="53"/>
      <c r="M63" s="148">
        <v>1.6</v>
      </c>
      <c r="N63" s="57"/>
      <c r="O63" s="58"/>
    </row>
    <row r="64" spans="1:15" ht="16.5" thickBot="1" x14ac:dyDescent="0.3">
      <c r="A64" s="116"/>
      <c r="B64" s="123"/>
      <c r="C64" s="116"/>
      <c r="D64" s="128"/>
      <c r="E64" s="126"/>
      <c r="F64" s="130"/>
      <c r="G64" s="130"/>
      <c r="H64" s="126"/>
      <c r="I64" s="123"/>
      <c r="J64" s="59"/>
      <c r="K64" s="53"/>
      <c r="L64" s="53">
        <f>G63-M63</f>
        <v>-1.6</v>
      </c>
      <c r="M64" s="148"/>
      <c r="N64" s="57"/>
      <c r="O64" s="58"/>
    </row>
    <row r="65" spans="1:19" ht="32.25" thickBot="1" x14ac:dyDescent="0.3">
      <c r="A65" s="115">
        <v>21</v>
      </c>
      <c r="B65" s="122" t="s">
        <v>38</v>
      </c>
      <c r="C65" s="3" t="s">
        <v>14</v>
      </c>
      <c r="D65" s="1" t="s">
        <v>10</v>
      </c>
      <c r="E65" s="5"/>
      <c r="F65" s="86"/>
      <c r="G65" s="86"/>
      <c r="H65" s="5"/>
      <c r="I65" s="122" t="s">
        <v>28</v>
      </c>
      <c r="J65" s="59"/>
      <c r="K65" s="53"/>
      <c r="L65" s="53"/>
      <c r="M65" s="54"/>
      <c r="N65" s="57"/>
      <c r="O65" s="58"/>
    </row>
    <row r="66" spans="1:19" ht="32.25" thickBot="1" x14ac:dyDescent="0.3">
      <c r="A66" s="116"/>
      <c r="B66" s="123"/>
      <c r="C66" s="4" t="s">
        <v>31</v>
      </c>
      <c r="D66" s="1" t="s">
        <v>12</v>
      </c>
      <c r="E66" s="5"/>
      <c r="F66" s="86"/>
      <c r="G66" s="86"/>
      <c r="H66" s="5"/>
      <c r="I66" s="123"/>
      <c r="J66" s="59"/>
      <c r="K66" s="53"/>
      <c r="L66" s="53"/>
      <c r="M66" s="54"/>
      <c r="N66" s="57"/>
      <c r="O66" s="58"/>
    </row>
    <row r="67" spans="1:19" x14ac:dyDescent="0.25">
      <c r="A67" s="115">
        <v>22</v>
      </c>
      <c r="B67" s="122" t="s">
        <v>32</v>
      </c>
      <c r="C67" s="115" t="s">
        <v>48</v>
      </c>
      <c r="D67" s="127" t="s">
        <v>10</v>
      </c>
      <c r="E67" s="125">
        <v>13.2</v>
      </c>
      <c r="F67" s="129">
        <v>20.88</v>
      </c>
      <c r="G67" s="129">
        <v>20.88</v>
      </c>
      <c r="H67" s="125">
        <v>18.399999999999999</v>
      </c>
      <c r="I67" s="120" t="s">
        <v>33</v>
      </c>
      <c r="J67" s="59"/>
      <c r="K67" s="53"/>
      <c r="L67" s="53"/>
      <c r="M67" s="54"/>
      <c r="N67" s="57"/>
      <c r="O67" s="58"/>
    </row>
    <row r="68" spans="1:19" ht="16.5" thickBot="1" x14ac:dyDescent="0.3">
      <c r="A68" s="116"/>
      <c r="B68" s="123"/>
      <c r="C68" s="116"/>
      <c r="D68" s="128"/>
      <c r="E68" s="126"/>
      <c r="F68" s="130"/>
      <c r="G68" s="130"/>
      <c r="H68" s="126"/>
      <c r="I68" s="121"/>
      <c r="J68" s="59"/>
      <c r="K68" s="53"/>
      <c r="L68" s="53"/>
      <c r="M68" s="54"/>
      <c r="N68" s="57"/>
      <c r="O68" s="58"/>
    </row>
    <row r="69" spans="1:19" ht="32.25" thickBot="1" x14ac:dyDescent="0.3">
      <c r="A69" s="115">
        <v>23</v>
      </c>
      <c r="B69" s="122" t="s">
        <v>34</v>
      </c>
      <c r="C69" s="115" t="s">
        <v>48</v>
      </c>
      <c r="D69" s="1" t="s">
        <v>10</v>
      </c>
      <c r="E69" s="5">
        <v>860.5</v>
      </c>
      <c r="F69" s="86">
        <v>1598.5250000000001</v>
      </c>
      <c r="G69" s="86">
        <f>1310.266+288.259</f>
        <v>1598.5250000000001</v>
      </c>
      <c r="H69" s="5">
        <v>1600</v>
      </c>
      <c r="I69" s="122" t="s">
        <v>35</v>
      </c>
      <c r="J69" s="59"/>
      <c r="K69" s="53">
        <v>455.5</v>
      </c>
      <c r="L69" s="53"/>
      <c r="M69" s="54"/>
      <c r="N69" s="57"/>
      <c r="O69" s="58"/>
    </row>
    <row r="70" spans="1:19" ht="32.25" thickBot="1" x14ac:dyDescent="0.3">
      <c r="A70" s="116"/>
      <c r="B70" s="123"/>
      <c r="C70" s="116"/>
      <c r="D70" s="1" t="s">
        <v>12</v>
      </c>
      <c r="E70" s="5">
        <v>35</v>
      </c>
      <c r="F70" s="86">
        <v>42</v>
      </c>
      <c r="G70" s="86">
        <v>42</v>
      </c>
      <c r="H70" s="5">
        <v>40</v>
      </c>
      <c r="I70" s="123"/>
      <c r="J70" s="59"/>
      <c r="K70" s="53"/>
      <c r="L70" s="53">
        <f>G70-M70</f>
        <v>7</v>
      </c>
      <c r="M70" s="54">
        <v>35</v>
      </c>
      <c r="N70" s="57"/>
      <c r="O70" s="58"/>
    </row>
    <row r="71" spans="1:19" ht="32.25" thickBot="1" x14ac:dyDescent="0.3">
      <c r="A71" s="115">
        <v>24</v>
      </c>
      <c r="B71" s="117" t="s">
        <v>44</v>
      </c>
      <c r="C71" s="115" t="s">
        <v>48</v>
      </c>
      <c r="D71" s="6" t="s">
        <v>10</v>
      </c>
      <c r="E71" s="12">
        <v>5.9</v>
      </c>
      <c r="F71" s="87"/>
      <c r="G71" s="87"/>
      <c r="H71" s="12">
        <v>14.8</v>
      </c>
      <c r="I71" s="122" t="s">
        <v>11</v>
      </c>
      <c r="J71" s="59"/>
      <c r="K71" s="53"/>
      <c r="L71" s="53"/>
      <c r="M71" s="54"/>
      <c r="N71" s="57"/>
      <c r="O71" s="58"/>
    </row>
    <row r="72" spans="1:19" ht="32.25" thickBot="1" x14ac:dyDescent="0.3">
      <c r="A72" s="116"/>
      <c r="B72" s="118"/>
      <c r="C72" s="116"/>
      <c r="D72" s="1" t="s">
        <v>12</v>
      </c>
      <c r="E72" s="12">
        <v>1.5</v>
      </c>
      <c r="F72" s="87">
        <v>7.827</v>
      </c>
      <c r="G72" s="87">
        <v>7.827</v>
      </c>
      <c r="H72" s="12">
        <v>1.5</v>
      </c>
      <c r="I72" s="123"/>
      <c r="J72" s="59"/>
      <c r="K72" s="53"/>
      <c r="L72" s="53">
        <f>G72-M72</f>
        <v>6.327</v>
      </c>
      <c r="M72" s="69">
        <v>1.5</v>
      </c>
      <c r="N72" s="57"/>
      <c r="O72" s="58"/>
    </row>
    <row r="73" spans="1:19" ht="51" customHeight="1" thickBot="1" x14ac:dyDescent="0.3">
      <c r="A73" s="15">
        <v>25</v>
      </c>
      <c r="B73" s="16" t="s">
        <v>56</v>
      </c>
      <c r="C73" s="40" t="s">
        <v>48</v>
      </c>
      <c r="D73" s="6" t="s">
        <v>12</v>
      </c>
      <c r="E73" s="5">
        <v>35</v>
      </c>
      <c r="F73" s="86"/>
      <c r="G73" s="86"/>
      <c r="H73" s="5">
        <v>35</v>
      </c>
      <c r="I73" s="33" t="s">
        <v>55</v>
      </c>
      <c r="J73" s="59"/>
      <c r="K73" s="53"/>
      <c r="L73" s="53">
        <f>G73-M73</f>
        <v>-35</v>
      </c>
      <c r="M73" s="54">
        <v>35</v>
      </c>
      <c r="N73" s="57"/>
      <c r="O73" s="58"/>
    </row>
    <row r="74" spans="1:19" s="45" customFormat="1" ht="48" thickBot="1" x14ac:dyDescent="0.3">
      <c r="A74" s="28">
        <v>26</v>
      </c>
      <c r="B74" s="29" t="s">
        <v>60</v>
      </c>
      <c r="C74" s="30" t="s">
        <v>48</v>
      </c>
      <c r="D74" s="31" t="s">
        <v>10</v>
      </c>
      <c r="E74" s="32">
        <v>56.3</v>
      </c>
      <c r="F74" s="90"/>
      <c r="G74" s="90"/>
      <c r="H74" s="32"/>
      <c r="I74" s="34" t="s">
        <v>61</v>
      </c>
      <c r="J74" s="61"/>
      <c r="K74" s="62"/>
      <c r="L74" s="62"/>
      <c r="M74" s="63"/>
      <c r="N74" s="64"/>
      <c r="O74" s="65"/>
      <c r="P74" s="44"/>
      <c r="Q74" s="44"/>
      <c r="R74" s="44"/>
      <c r="S74" s="44"/>
    </row>
    <row r="75" spans="1:19" ht="47.25" x14ac:dyDescent="0.25">
      <c r="A75" s="15">
        <v>27</v>
      </c>
      <c r="B75" s="16" t="s">
        <v>75</v>
      </c>
      <c r="C75" s="49" t="s">
        <v>48</v>
      </c>
      <c r="D75" s="31" t="s">
        <v>10</v>
      </c>
      <c r="E75" s="5">
        <v>60.8</v>
      </c>
      <c r="F75" s="86"/>
      <c r="G75" s="86"/>
      <c r="H75" s="5">
        <v>30.4</v>
      </c>
      <c r="I75" s="33" t="s">
        <v>55</v>
      </c>
      <c r="J75" s="59"/>
      <c r="K75" s="53"/>
      <c r="L75" s="53">
        <f>G75-M75</f>
        <v>-35</v>
      </c>
      <c r="M75" s="54">
        <v>35</v>
      </c>
      <c r="N75" s="57">
        <v>60.8</v>
      </c>
      <c r="O75" s="58"/>
    </row>
    <row r="76" spans="1:19" ht="48" thickBot="1" x14ac:dyDescent="0.3">
      <c r="A76" s="15">
        <v>28</v>
      </c>
      <c r="B76" s="16" t="s">
        <v>70</v>
      </c>
      <c r="C76" s="49" t="s">
        <v>48</v>
      </c>
      <c r="D76" s="31" t="s">
        <v>10</v>
      </c>
      <c r="E76" s="5">
        <v>494</v>
      </c>
      <c r="F76" s="86"/>
      <c r="G76" s="86"/>
      <c r="H76" s="5">
        <v>247</v>
      </c>
      <c r="I76" s="33" t="s">
        <v>55</v>
      </c>
      <c r="J76" s="59"/>
      <c r="K76" s="53"/>
      <c r="L76" s="53"/>
      <c r="M76" s="54"/>
      <c r="N76" s="57">
        <v>247</v>
      </c>
      <c r="O76" s="58">
        <v>247</v>
      </c>
    </row>
    <row r="77" spans="1:19" ht="51" customHeight="1" thickBot="1" x14ac:dyDescent="0.3">
      <c r="A77" s="15">
        <v>29</v>
      </c>
      <c r="B77" s="16" t="s">
        <v>74</v>
      </c>
      <c r="C77" s="49" t="s">
        <v>48</v>
      </c>
      <c r="D77" s="31" t="s">
        <v>10</v>
      </c>
      <c r="E77" s="5">
        <v>15</v>
      </c>
      <c r="F77" s="86"/>
      <c r="G77" s="86"/>
      <c r="H77" s="5">
        <v>15</v>
      </c>
      <c r="I77" s="33" t="s">
        <v>69</v>
      </c>
      <c r="J77" s="59"/>
      <c r="K77" s="53"/>
      <c r="L77" s="53">
        <f t="shared" ref="L77" si="6">G77-M77</f>
        <v>-35</v>
      </c>
      <c r="M77" s="54">
        <v>35</v>
      </c>
      <c r="N77" s="57">
        <v>15</v>
      </c>
      <c r="O77" s="58"/>
    </row>
    <row r="78" spans="1:19" ht="79.5" thickBot="1" x14ac:dyDescent="0.3">
      <c r="A78" s="15">
        <v>30</v>
      </c>
      <c r="B78" s="16" t="s">
        <v>73</v>
      </c>
      <c r="C78" s="49" t="s">
        <v>48</v>
      </c>
      <c r="D78" s="31" t="s">
        <v>10</v>
      </c>
      <c r="E78" s="5">
        <f>L78</f>
        <v>0</v>
      </c>
      <c r="F78" s="86"/>
      <c r="G78" s="86"/>
      <c r="H78" s="5">
        <v>80</v>
      </c>
      <c r="I78" s="33" t="s">
        <v>72</v>
      </c>
      <c r="J78" s="59"/>
      <c r="K78" s="53"/>
      <c r="L78" s="53"/>
      <c r="M78" s="54"/>
      <c r="N78" s="57"/>
      <c r="O78" s="58"/>
    </row>
    <row r="79" spans="1:19" ht="55.5" customHeight="1" thickBot="1" x14ac:dyDescent="0.3">
      <c r="A79" s="15">
        <v>31</v>
      </c>
      <c r="B79" s="16" t="s">
        <v>77</v>
      </c>
      <c r="C79" s="76" t="s">
        <v>48</v>
      </c>
      <c r="D79" s="6" t="s">
        <v>12</v>
      </c>
      <c r="E79" s="5">
        <v>25.2</v>
      </c>
      <c r="F79" s="86"/>
      <c r="G79" s="86"/>
      <c r="H79" s="5"/>
      <c r="I79" s="33" t="s">
        <v>78</v>
      </c>
      <c r="J79" s="59"/>
      <c r="K79" s="53"/>
      <c r="L79" s="53">
        <f>G79-M79</f>
        <v>-35</v>
      </c>
      <c r="M79" s="54">
        <v>35</v>
      </c>
      <c r="N79" s="57"/>
      <c r="O79" s="58"/>
      <c r="P79" s="26">
        <v>25.2</v>
      </c>
    </row>
    <row r="80" spans="1:19" s="21" customFormat="1" ht="78.75" customHeight="1" thickBot="1" x14ac:dyDescent="0.3">
      <c r="A80" s="106" t="s">
        <v>51</v>
      </c>
      <c r="B80" s="107"/>
      <c r="C80" s="107"/>
      <c r="D80" s="108"/>
      <c r="E80" s="14">
        <f>E78+E77+E76+E75+E74+E23+E71+E69+E67+E61+E59+E57+E55+E53+E51+E49+E39+E31+E29+E27+E25+E20+E18+E16+E13+E11+E9+E7</f>
        <v>6355.3700000000017</v>
      </c>
      <c r="F80" s="94">
        <f t="shared" ref="F80:H80" si="7">F78+F77+F76+F75+F74+F23+F71+F69+F67+F61+F59+F57+F55+F53+F51+F49+F39+F31+F29+F27+F25+F20+F18+F16+F13+F11+F9+F7</f>
        <v>6978.0300000000007</v>
      </c>
      <c r="G80" s="94">
        <f t="shared" si="7"/>
        <v>4130.2000000000007</v>
      </c>
      <c r="H80" s="14">
        <f t="shared" si="7"/>
        <v>7910.655999999999</v>
      </c>
      <c r="I80" s="132"/>
      <c r="J80" s="59"/>
      <c r="K80" s="53">
        <f>SUM(K7:K74)</f>
        <v>938.2</v>
      </c>
      <c r="L80" s="53"/>
      <c r="M80" s="54">
        <v>0</v>
      </c>
      <c r="N80" s="70" t="e">
        <f>N78+N77+N76+N75+N74+N23+N71+#REF!+N69+#REF!+#REF!+N67+N61+N59+N57+N55+#REF!+#REF!+N53+N51+N49+N39+N31+N29+N27+N25+#REF!+N20+N18+N16+N13+N11+N9+N7</f>
        <v>#REF!</v>
      </c>
      <c r="O80" s="70" t="e">
        <f>O78+O77+O76+O75+O74+O23+O71+#REF!+O69+#REF!+#REF!+O67+O61+O59+O57+O55+#REF!+#REF!+O53+O51+O49+O39+O31+O29+O27+O25+#REF!+O20+O18+O16+O13+O11+O9+O7</f>
        <v>#REF!</v>
      </c>
      <c r="P80" s="22"/>
      <c r="Q80" s="22"/>
      <c r="R80" s="22"/>
      <c r="S80" s="22"/>
    </row>
    <row r="81" spans="1:19" s="21" customFormat="1" ht="55.5" customHeight="1" thickBot="1" x14ac:dyDescent="0.3">
      <c r="A81" s="109" t="s">
        <v>52</v>
      </c>
      <c r="B81" s="110"/>
      <c r="C81" s="110"/>
      <c r="D81" s="111"/>
      <c r="E81" s="14">
        <f>E24+E73+E72+E70+E63+E62+E60+E58+E56+E54+E52+E43+E36+E30+E28+E26+E21+E15+E12+E10+E8+E79</f>
        <v>750.00000000000011</v>
      </c>
      <c r="F81" s="94">
        <f t="shared" ref="F81:H81" si="8">F24+F73+F72+F70+F63+F62+F60+F58+F56+F54+F52+F43+F36+F30+F28+F26+F21+F15+F12+F10+F8+F79</f>
        <v>772.57700000000011</v>
      </c>
      <c r="G81" s="94">
        <f t="shared" si="8"/>
        <v>451.17900000000009</v>
      </c>
      <c r="H81" s="14">
        <f t="shared" si="8"/>
        <v>795.92800000000011</v>
      </c>
      <c r="I81" s="133"/>
      <c r="J81" s="59"/>
      <c r="K81" s="53"/>
      <c r="L81" s="53">
        <f>SUM(L6:L80)</f>
        <v>-351.82100000000003</v>
      </c>
      <c r="M81" s="71" t="e">
        <f>M24+M73+M72+M70+M63+M62+M60+M58+M56+M54+M52+M43+M36+M30+M28+M26+#REF!+M22+M15+M12+M10+M8</f>
        <v>#REF!</v>
      </c>
      <c r="N81" s="70" t="e">
        <f>N24+N73+N72+N70+N63+N62+N60+N58+N56+#REF!+#REF!+N54+N52+N43+N36+N30+N28+N26+N21+#REF!+N15+N12+N10+N8</f>
        <v>#REF!</v>
      </c>
      <c r="O81" s="70" t="e">
        <f>O24+O73+O72+O70+O63+O62+O60+O58+O56+#REF!+#REF!+O54+O52+O43+O36+O30+O28+O26+O21+#REF!+O15+O12+O10+O8</f>
        <v>#REF!</v>
      </c>
      <c r="P81" s="22"/>
      <c r="Q81" s="22"/>
      <c r="R81" s="22"/>
      <c r="S81" s="22"/>
    </row>
    <row r="82" spans="1:19" s="21" customFormat="1" ht="16.5" thickBot="1" x14ac:dyDescent="0.3">
      <c r="A82" s="112" t="s">
        <v>53</v>
      </c>
      <c r="B82" s="113"/>
      <c r="C82" s="113"/>
      <c r="D82" s="114"/>
      <c r="E82" s="14">
        <f>SUM(E80:E81)</f>
        <v>7105.3700000000017</v>
      </c>
      <c r="F82" s="94">
        <f t="shared" ref="F82:H82" si="9">SUM(F80:F81)</f>
        <v>7750.6070000000009</v>
      </c>
      <c r="G82" s="94">
        <f>SUM(G80:G81)</f>
        <v>4581.3790000000008</v>
      </c>
      <c r="H82" s="14">
        <f t="shared" si="9"/>
        <v>8706.5839999999989</v>
      </c>
      <c r="I82" s="35"/>
      <c r="J82" s="53"/>
      <c r="K82" s="53"/>
      <c r="L82" s="53"/>
      <c r="M82" s="54"/>
      <c r="N82" s="72"/>
      <c r="O82" s="54"/>
      <c r="P82" s="22"/>
      <c r="Q82" s="22"/>
      <c r="R82" s="22"/>
      <c r="S82" s="22"/>
    </row>
    <row r="83" spans="1:19" x14ac:dyDescent="0.25">
      <c r="A83" s="20"/>
      <c r="J83" s="73"/>
      <c r="K83" s="73"/>
      <c r="L83" s="73"/>
      <c r="M83" s="74"/>
    </row>
    <row r="84" spans="1:19" x14ac:dyDescent="0.25">
      <c r="H84" s="27"/>
      <c r="J84" s="73"/>
      <c r="K84" s="73"/>
      <c r="L84" s="73"/>
      <c r="M84" s="74"/>
    </row>
    <row r="85" spans="1:19" s="21" customFormat="1" x14ac:dyDescent="0.25">
      <c r="A85" s="46"/>
      <c r="B85" s="47" t="s">
        <v>39</v>
      </c>
      <c r="C85" s="46"/>
      <c r="F85" s="95" t="s">
        <v>41</v>
      </c>
      <c r="G85" s="95"/>
      <c r="H85" s="27"/>
      <c r="I85" s="48">
        <f>K85+K92</f>
        <v>4130.2000000000007</v>
      </c>
      <c r="J85" s="73"/>
      <c r="K85" s="73">
        <f>G80-K80</f>
        <v>3192.0000000000009</v>
      </c>
      <c r="L85" s="73"/>
      <c r="M85" s="74"/>
      <c r="N85" s="51"/>
      <c r="O85" s="51"/>
      <c r="P85" s="22"/>
      <c r="Q85" s="22"/>
      <c r="R85" s="22"/>
      <c r="S85" s="22"/>
    </row>
    <row r="86" spans="1:19" x14ac:dyDescent="0.25">
      <c r="E86" s="27"/>
      <c r="M86" s="75"/>
    </row>
    <row r="88" spans="1:19" x14ac:dyDescent="0.25">
      <c r="J88" s="50">
        <v>2111</v>
      </c>
      <c r="K88" s="50">
        <f>K69</f>
        <v>455.5</v>
      </c>
    </row>
    <row r="89" spans="1:19" x14ac:dyDescent="0.25">
      <c r="J89" s="50">
        <v>2240</v>
      </c>
      <c r="K89" s="50">
        <f>K7+K9+K11+K14+K20+K23</f>
        <v>302.7</v>
      </c>
    </row>
    <row r="90" spans="1:19" x14ac:dyDescent="0.25">
      <c r="J90" s="50">
        <v>2220</v>
      </c>
      <c r="K90" s="50">
        <f>K25+K27+K32+K35</f>
        <v>180</v>
      </c>
    </row>
    <row r="92" spans="1:19" x14ac:dyDescent="0.25">
      <c r="K92" s="50">
        <f>K88+K89+K90</f>
        <v>938.2</v>
      </c>
    </row>
  </sheetData>
  <mergeCells count="152">
    <mergeCell ref="A7:A8"/>
    <mergeCell ref="B7:B8"/>
    <mergeCell ref="C7:C8"/>
    <mergeCell ref="I7:I8"/>
    <mergeCell ref="A9:A10"/>
    <mergeCell ref="A39:A47"/>
    <mergeCell ref="I49:I50"/>
    <mergeCell ref="C25:C26"/>
    <mergeCell ref="I51:I52"/>
    <mergeCell ref="B69:B70"/>
    <mergeCell ref="L5:M5"/>
    <mergeCell ref="K3:M3"/>
    <mergeCell ref="J3:J4"/>
    <mergeCell ref="A23:A24"/>
    <mergeCell ref="B23:B24"/>
    <mergeCell ref="C23:C24"/>
    <mergeCell ref="I23:I24"/>
    <mergeCell ref="M63:M64"/>
    <mergeCell ref="B61:B62"/>
    <mergeCell ref="B49:B50"/>
    <mergeCell ref="A3:A5"/>
    <mergeCell ref="B3:B5"/>
    <mergeCell ref="C3:C5"/>
    <mergeCell ref="D3:D5"/>
    <mergeCell ref="F3:G3"/>
    <mergeCell ref="I3:I5"/>
    <mergeCell ref="E4:E5"/>
    <mergeCell ref="F4:G4"/>
    <mergeCell ref="H4:H5"/>
    <mergeCell ref="A29:A30"/>
    <mergeCell ref="B29:B30"/>
    <mergeCell ref="I29:I30"/>
    <mergeCell ref="C29:C30"/>
    <mergeCell ref="A25:A26"/>
    <mergeCell ref="B25:B26"/>
    <mergeCell ref="I25:I26"/>
    <mergeCell ref="A27:A28"/>
    <mergeCell ref="B27:B28"/>
    <mergeCell ref="I27:I28"/>
    <mergeCell ref="C27:C28"/>
    <mergeCell ref="E18:E19"/>
    <mergeCell ref="F16:F17"/>
    <mergeCell ref="G16:G17"/>
    <mergeCell ref="H16:H17"/>
    <mergeCell ref="I71:I72"/>
    <mergeCell ref="B18:B19"/>
    <mergeCell ref="D18:D19"/>
    <mergeCell ref="C20:C22"/>
    <mergeCell ref="C18:C19"/>
    <mergeCell ref="I43:I47"/>
    <mergeCell ref="D39:D42"/>
    <mergeCell ref="I39:I42"/>
    <mergeCell ref="A61:A62"/>
    <mergeCell ref="I61:I62"/>
    <mergeCell ref="H63:H64"/>
    <mergeCell ref="A69:A70"/>
    <mergeCell ref="I16:I17"/>
    <mergeCell ref="D13:D14"/>
    <mergeCell ref="B39:B43"/>
    <mergeCell ref="A51:A52"/>
    <mergeCell ref="B51:B52"/>
    <mergeCell ref="A49:A50"/>
    <mergeCell ref="D49:D50"/>
    <mergeCell ref="E49:E50"/>
    <mergeCell ref="F49:F50"/>
    <mergeCell ref="G49:G50"/>
    <mergeCell ref="H49:H50"/>
    <mergeCell ref="D43:D47"/>
    <mergeCell ref="E13:E14"/>
    <mergeCell ref="F13:F14"/>
    <mergeCell ref="G13:G14"/>
    <mergeCell ref="B13:B15"/>
    <mergeCell ref="C13:C15"/>
    <mergeCell ref="F18:F19"/>
    <mergeCell ref="G18:G19"/>
    <mergeCell ref="H18:H19"/>
    <mergeCell ref="A57:A58"/>
    <mergeCell ref="B57:B58"/>
    <mergeCell ref="C57:C58"/>
    <mergeCell ref="I57:I58"/>
    <mergeCell ref="I53:I54"/>
    <mergeCell ref="A53:A54"/>
    <mergeCell ref="B53:B54"/>
    <mergeCell ref="I55:I56"/>
    <mergeCell ref="I59:I60"/>
    <mergeCell ref="I80:I81"/>
    <mergeCell ref="I63:I64"/>
    <mergeCell ref="A65:A66"/>
    <mergeCell ref="B65:B66"/>
    <mergeCell ref="I65:I66"/>
    <mergeCell ref="A67:A68"/>
    <mergeCell ref="B67:B68"/>
    <mergeCell ref="D67:D68"/>
    <mergeCell ref="E67:E68"/>
    <mergeCell ref="F67:F68"/>
    <mergeCell ref="A63:A64"/>
    <mergeCell ref="B63:B64"/>
    <mergeCell ref="D63:D64"/>
    <mergeCell ref="E63:E64"/>
    <mergeCell ref="F63:F64"/>
    <mergeCell ref="G63:G64"/>
    <mergeCell ref="G67:G68"/>
    <mergeCell ref="H67:H68"/>
    <mergeCell ref="I69:I70"/>
    <mergeCell ref="A2:I2"/>
    <mergeCell ref="I11:I12"/>
    <mergeCell ref="H13:H14"/>
    <mergeCell ref="A16:A17"/>
    <mergeCell ref="A13:A15"/>
    <mergeCell ref="I18:I19"/>
    <mergeCell ref="D21:D22"/>
    <mergeCell ref="E21:E22"/>
    <mergeCell ref="F21:F22"/>
    <mergeCell ref="G21:G22"/>
    <mergeCell ref="H21:H22"/>
    <mergeCell ref="A18:A19"/>
    <mergeCell ref="C16:C17"/>
    <mergeCell ref="I20:I22"/>
    <mergeCell ref="I13:I15"/>
    <mergeCell ref="B20:B22"/>
    <mergeCell ref="B16:B17"/>
    <mergeCell ref="D16:D17"/>
    <mergeCell ref="E16:E17"/>
    <mergeCell ref="B9:B10"/>
    <mergeCell ref="A20:A22"/>
    <mergeCell ref="I9:I10"/>
    <mergeCell ref="A11:A12"/>
    <mergeCell ref="B11:B12"/>
    <mergeCell ref="N3:O4"/>
    <mergeCell ref="A80:D80"/>
    <mergeCell ref="A81:D81"/>
    <mergeCell ref="A82:D82"/>
    <mergeCell ref="C9:C10"/>
    <mergeCell ref="C11:C12"/>
    <mergeCell ref="B71:B72"/>
    <mergeCell ref="A71:A72"/>
    <mergeCell ref="C39:C47"/>
    <mergeCell ref="C53:C54"/>
    <mergeCell ref="C51:C52"/>
    <mergeCell ref="C55:C56"/>
    <mergeCell ref="C59:C60"/>
    <mergeCell ref="C61:C62"/>
    <mergeCell ref="C63:C64"/>
    <mergeCell ref="C69:C70"/>
    <mergeCell ref="C71:C72"/>
    <mergeCell ref="C67:C68"/>
    <mergeCell ref="C49:C50"/>
    <mergeCell ref="I67:I68"/>
    <mergeCell ref="A59:A60"/>
    <mergeCell ref="B59:B60"/>
    <mergeCell ref="A55:A56"/>
    <mergeCell ref="B55:B56"/>
  </mergeCells>
  <pageMargins left="0.39370078740157483" right="0.39370078740157483" top="0.78740157480314965" bottom="0.39370078740157483" header="0.31496062992125984" footer="0.31496062992125984"/>
  <pageSetup paperSize="9" scale="71" fitToHeight="5" orientation="landscape" verticalDpi="0" r:id="rId1"/>
  <headerFooter scaleWithDoc="0" alignWithMargins="0"/>
  <rowBreaks count="2" manualBreakCount="2">
    <brk id="24" max="13" man="1"/>
    <brk id="5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Ekonomist</dc:creator>
  <cp:lastModifiedBy>екатерина</cp:lastModifiedBy>
  <cp:lastPrinted>2023-12-11T19:50:24Z</cp:lastPrinted>
  <dcterms:created xsi:type="dcterms:W3CDTF">2021-03-24T10:02:28Z</dcterms:created>
  <dcterms:modified xsi:type="dcterms:W3CDTF">2023-12-11T20:47:28Z</dcterms:modified>
</cp:coreProperties>
</file>